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T:\DFN_GRI\INTERNO\12 - Dividendos\2024\"/>
    </mc:Choice>
  </mc:AlternateContent>
  <xr:revisionPtr revIDLastSave="0" documentId="13_ncr:1_{23ED301E-A43E-48E8-819A-311160F328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viden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3" i="1" l="1"/>
  <c r="F123" i="1" s="1"/>
  <c r="D144" i="1" s="1"/>
  <c r="E124" i="1"/>
  <c r="F124" i="1" s="1"/>
  <c r="E125" i="1"/>
  <c r="F125" i="1" s="1"/>
  <c r="C144" i="1"/>
  <c r="H143" i="1"/>
  <c r="H142" i="1"/>
  <c r="G143" i="1"/>
  <c r="G142" i="1"/>
  <c r="D143" i="1"/>
  <c r="C143" i="1"/>
  <c r="B119" i="1" l="1"/>
  <c r="E122" i="1"/>
  <c r="F122" i="1" s="1"/>
  <c r="F121" i="1"/>
  <c r="F118" i="1"/>
  <c r="F117" i="1"/>
  <c r="F116" i="1"/>
  <c r="F115" i="1"/>
  <c r="F114" i="1"/>
  <c r="C142" i="1"/>
  <c r="E113" i="1" l="1"/>
  <c r="B111" i="1"/>
  <c r="E110" i="1"/>
  <c r="F110" i="1" s="1"/>
  <c r="E109" i="1"/>
  <c r="F109" i="1" s="1"/>
  <c r="E108" i="1"/>
  <c r="F108" i="1" s="1"/>
  <c r="G141" i="1"/>
  <c r="H141" i="1" s="1"/>
  <c r="F113" i="1" l="1"/>
  <c r="E119" i="1"/>
  <c r="C141" i="1"/>
  <c r="E107" i="1"/>
  <c r="F107" i="1" s="1"/>
  <c r="E106" i="1"/>
  <c r="E105" i="1"/>
  <c r="F105" i="1" s="1"/>
  <c r="E104" i="1"/>
  <c r="B102" i="1"/>
  <c r="E101" i="1"/>
  <c r="F101" i="1" s="1"/>
  <c r="E100" i="1"/>
  <c r="F100" i="1" s="1"/>
  <c r="F106" i="1" l="1"/>
  <c r="E111" i="1"/>
  <c r="F104" i="1"/>
  <c r="C140" i="1"/>
  <c r="G140" i="1"/>
  <c r="H140" i="1" s="1"/>
  <c r="B95" i="1"/>
  <c r="E99" i="1"/>
  <c r="F99" i="1" s="1"/>
  <c r="E98" i="1"/>
  <c r="F98" i="1" s="1"/>
  <c r="E97" i="1"/>
  <c r="D142" i="1" l="1"/>
  <c r="F111" i="1"/>
  <c r="F119" i="1" s="1"/>
  <c r="F97" i="1"/>
  <c r="D141" i="1" s="1"/>
  <c r="E102" i="1"/>
  <c r="F102" i="1" l="1"/>
  <c r="E87" i="1"/>
  <c r="F87" i="1" l="1"/>
  <c r="E95" i="1"/>
  <c r="E84" i="1"/>
  <c r="F84" i="1"/>
  <c r="G84" i="1"/>
  <c r="H84" i="1"/>
  <c r="I84" i="1"/>
  <c r="B84" i="1"/>
  <c r="D140" i="1" l="1"/>
  <c r="F95" i="1"/>
  <c r="C139" i="1"/>
  <c r="G139" i="1"/>
  <c r="B85" i="1"/>
  <c r="E82" i="1"/>
  <c r="F82" i="1" s="1"/>
  <c r="E83" i="1"/>
  <c r="F83" i="1" s="1"/>
  <c r="H139" i="1" l="1"/>
  <c r="E81" i="1"/>
  <c r="F81" i="1" s="1"/>
  <c r="E80" i="1"/>
  <c r="F80" i="1" s="1"/>
  <c r="G138" i="1" l="1"/>
  <c r="H138" i="1" s="1"/>
  <c r="E79" i="1" l="1"/>
  <c r="F79" i="1" s="1"/>
  <c r="E78" i="1"/>
  <c r="F78" i="1" s="1"/>
  <c r="E77" i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B75" i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B66" i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B56" i="1"/>
  <c r="E46" i="1"/>
  <c r="F46" i="1" s="1"/>
  <c r="E45" i="1"/>
  <c r="F45" i="1" s="1"/>
  <c r="E44" i="1"/>
  <c r="F44" i="1" s="1"/>
  <c r="E43" i="1"/>
  <c r="F43" i="1" s="1"/>
  <c r="E42" i="1"/>
  <c r="F42" i="1" s="1"/>
  <c r="B47" i="1"/>
  <c r="E39" i="1"/>
  <c r="F39" i="1" s="1"/>
  <c r="E38" i="1"/>
  <c r="F38" i="1" s="1"/>
  <c r="E37" i="1"/>
  <c r="B40" i="1"/>
  <c r="B35" i="1"/>
  <c r="E34" i="1"/>
  <c r="F34" i="1" s="1"/>
  <c r="E33" i="1"/>
  <c r="F33" i="1" s="1"/>
  <c r="E32" i="1"/>
  <c r="F32" i="1" s="1"/>
  <c r="E29" i="1"/>
  <c r="F29" i="1" s="1"/>
  <c r="E28" i="1"/>
  <c r="F28" i="1" s="1"/>
  <c r="E27" i="1"/>
  <c r="F27" i="1" s="1"/>
  <c r="B30" i="1"/>
  <c r="E24" i="1"/>
  <c r="F24" i="1" s="1"/>
  <c r="E23" i="1"/>
  <c r="F23" i="1" s="1"/>
  <c r="B25" i="1"/>
  <c r="B21" i="1"/>
  <c r="E20" i="1"/>
  <c r="F20" i="1" s="1"/>
  <c r="F21" i="1" s="1"/>
  <c r="E17" i="1"/>
  <c r="F17" i="1" s="1"/>
  <c r="E16" i="1"/>
  <c r="F16" i="1" s="1"/>
  <c r="E15" i="1"/>
  <c r="F15" i="1" s="1"/>
  <c r="B18" i="1"/>
  <c r="F77" i="1" l="1"/>
  <c r="E85" i="1"/>
  <c r="F35" i="1"/>
  <c r="E21" i="1"/>
  <c r="E25" i="1"/>
  <c r="E40" i="1"/>
  <c r="E35" i="1"/>
  <c r="F25" i="1"/>
  <c r="E18" i="1"/>
  <c r="E30" i="1"/>
  <c r="F30" i="1"/>
  <c r="E66" i="1"/>
  <c r="F75" i="1"/>
  <c r="E75" i="1"/>
  <c r="F58" i="1"/>
  <c r="F66" i="1" s="1"/>
  <c r="F56" i="1"/>
  <c r="E56" i="1"/>
  <c r="E47" i="1"/>
  <c r="F47" i="1"/>
  <c r="F37" i="1"/>
  <c r="F40" i="1" s="1"/>
  <c r="F18" i="1"/>
  <c r="D139" i="1" l="1"/>
  <c r="D145" i="1" s="1"/>
  <c r="F85" i="1"/>
  <c r="E12" i="1"/>
  <c r="F12" i="1" s="1"/>
  <c r="E11" i="1"/>
  <c r="F11" i="1" s="1"/>
  <c r="E10" i="1"/>
  <c r="F10" i="1" s="1"/>
  <c r="B13" i="1"/>
  <c r="B8" i="1"/>
  <c r="E7" i="1"/>
  <c r="F7" i="1" s="1"/>
  <c r="E6" i="1"/>
  <c r="F6" i="1" s="1"/>
  <c r="E5" i="1"/>
  <c r="F5" i="1" s="1"/>
  <c r="F13" i="1" l="1"/>
  <c r="F8" i="1"/>
  <c r="E8" i="1"/>
  <c r="E13" i="1"/>
  <c r="G137" i="1"/>
  <c r="H137" i="1" s="1"/>
  <c r="G136" i="1"/>
  <c r="H136" i="1" s="1"/>
  <c r="G135" i="1"/>
  <c r="H135" i="1" s="1"/>
  <c r="G134" i="1"/>
  <c r="H134" i="1" s="1"/>
  <c r="G133" i="1"/>
  <c r="H133" i="1" s="1"/>
  <c r="G132" i="1"/>
  <c r="H132" i="1" s="1"/>
  <c r="G131" i="1"/>
  <c r="H131" i="1" s="1"/>
  <c r="G130" i="1"/>
  <c r="H130" i="1" s="1"/>
  <c r="G129" i="1"/>
  <c r="H129" i="1" s="1"/>
  <c r="D138" i="1"/>
  <c r="C138" i="1"/>
  <c r="D137" i="1"/>
  <c r="C137" i="1"/>
  <c r="D136" i="1"/>
  <c r="C136" i="1"/>
  <c r="D135" i="1"/>
  <c r="C135" i="1"/>
  <c r="D134" i="1"/>
  <c r="C134" i="1"/>
  <c r="D133" i="1"/>
  <c r="C133" i="1"/>
  <c r="D132" i="1"/>
  <c r="C132" i="1"/>
  <c r="D131" i="1"/>
  <c r="C131" i="1"/>
  <c r="D130" i="1"/>
  <c r="C130" i="1"/>
  <c r="D129" i="1"/>
  <c r="C129" i="1"/>
  <c r="C14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Prado Grangeiro</author>
    <author>Michelle Goncalves de Araujo</author>
  </authors>
  <commentList>
    <comment ref="A2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La reserva IFRS se distribuyó en concepto de dividendos. La reserva se registró después de la adopción del método contable IFRS en 2010.</t>
        </r>
      </text>
    </comment>
    <comment ref="C7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 xml:space="preserve">Nota:
</t>
        </r>
        <r>
          <rPr>
            <sz val="9"/>
            <color indexed="81"/>
            <rFont val="Segoe UI"/>
            <family val="2"/>
          </rPr>
          <t>Ingreso neto ajustado: R$ 954,381,261.34
Ajustes: R$ 116,924,085.17
(más detalles sobre los ajustes, acceda al release de 2018)</t>
        </r>
      </text>
    </comment>
    <comment ref="C8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 xml:space="preserve">Nota:
</t>
        </r>
        <r>
          <rPr>
            <sz val="9"/>
            <color indexed="81"/>
            <rFont val="Segoe UI"/>
            <family val="2"/>
          </rPr>
          <t>Ingreso neto ajustado: R$ 710.991.461,62
Ajustes: R$ 291.323.518,24
(más detalles sobre los ajustes, acceda al release de 2019)</t>
        </r>
      </text>
    </comment>
    <comment ref="C95" authorId="1" shapeId="0" xr:uid="{A62E3FCC-4AB5-4869-89C8-E9200814B058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Adjusted Net Income for the Year: R$ 1,631,547,124.95
Adjustments: R$  631,469,547.60
(for more details on the adjustments, see the 2020 Release)
</t>
        </r>
      </text>
    </comment>
    <comment ref="C102" authorId="1" shapeId="0" xr:uid="{31F62961-3887-4B94-B826-56E32346C344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Lucro Líquido Ajustado: R$ 1.631.547.124,95
Ajustes: R$ 631.469.547,60
(maiores detalhes sobre os ajustes, acesse o Release de 2020)</t>
        </r>
      </text>
    </comment>
    <comment ref="C111" authorId="1" shapeId="0" xr:uid="{D1DC8575-90A1-43E8-8C0A-E16F6754A58F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Lucro Líquido Ajustado: R$ 1.244.759.611,50
Ajustes: R$ 204.454.965,33
(maiores detalhes sobre os ajustes, acesse a ata da AGO de 27/04/2023, sobre a destinação do resultado)</t>
        </r>
      </text>
    </comment>
    <comment ref="C119" authorId="1" shapeId="0" xr:uid="{8A3174E8-16D6-4335-AA93-9B626CF14E0C}">
      <text>
        <r>
          <rPr>
            <b/>
            <sz val="9"/>
            <color indexed="81"/>
            <rFont val="Segoe UI"/>
            <family val="2"/>
          </rPr>
          <t>Nota:</t>
        </r>
        <r>
          <rPr>
            <sz val="9"/>
            <color indexed="81"/>
            <rFont val="Segoe UI"/>
            <family val="2"/>
          </rPr>
          <t xml:space="preserve">
Lucro Líquido Ajustado: R$ 1.136.282.961,66
Ajustes: R$ 231.551.751,56
(maiores detalhes sobre os ajustes, acesse a ata da RCA de 06/03/2024, sobre a destinação do resultado)</t>
        </r>
      </text>
    </comment>
  </commentList>
</comments>
</file>

<file path=xl/sharedStrings.xml><?xml version="1.0" encoding="utf-8"?>
<sst xmlns="http://schemas.openxmlformats.org/spreadsheetml/2006/main" count="219" uniqueCount="130">
  <si>
    <t>DPS</t>
  </si>
  <si>
    <t>DPU</t>
  </si>
  <si>
    <t>Ex dividend</t>
  </si>
  <si>
    <t>Dividendos 2006</t>
  </si>
  <si>
    <t>AGOE 19/03/2007</t>
  </si>
  <si>
    <t>Dividendos 2007</t>
  </si>
  <si>
    <t>RCA 08/08/2007</t>
  </si>
  <si>
    <t>JCSP 2007</t>
  </si>
  <si>
    <t>Total Pago 2007</t>
  </si>
  <si>
    <t>AGO 10/03/2008</t>
  </si>
  <si>
    <t>Dividendos 2008</t>
  </si>
  <si>
    <t>RCA 30/07/2008</t>
  </si>
  <si>
    <t>Total pago 2008</t>
  </si>
  <si>
    <t>AGOE 10/03/2009</t>
  </si>
  <si>
    <t>Dividendos 2009</t>
  </si>
  <si>
    <t>RCA 16/10/2009</t>
  </si>
  <si>
    <t>Dividendos 2007 e 2008</t>
  </si>
  <si>
    <t>Total pago 2009</t>
  </si>
  <si>
    <t>AGO 16/04/2010</t>
  </si>
  <si>
    <t>Total pago 2010</t>
  </si>
  <si>
    <t>Dividendos 2010</t>
  </si>
  <si>
    <t>AGO 27/04/2011</t>
  </si>
  <si>
    <t>Dividendos 2010 (IFRS)</t>
  </si>
  <si>
    <t>Total pago 2011</t>
  </si>
  <si>
    <t>Dividendos 2011</t>
  </si>
  <si>
    <t>AGOE 27/04/2012</t>
  </si>
  <si>
    <t>Dividendos 2012</t>
  </si>
  <si>
    <t>RCA 18/12/2012</t>
  </si>
  <si>
    <t>Total pago 2012</t>
  </si>
  <si>
    <t>AGO 30/04/2013</t>
  </si>
  <si>
    <t>Dividendos 2013</t>
  </si>
  <si>
    <t>RCA 12/12/2013</t>
  </si>
  <si>
    <t>Total Pago em 2013</t>
  </si>
  <si>
    <t>AGOE 30/04/2014</t>
  </si>
  <si>
    <t>Dividendos 2014</t>
  </si>
  <si>
    <t>RCA 26/09/2014</t>
  </si>
  <si>
    <t>RCA 04/12/2014</t>
  </si>
  <si>
    <t>Total Pago em 2014</t>
  </si>
  <si>
    <t>AGO 22/04/2015</t>
  </si>
  <si>
    <t>Dividendos 2015</t>
  </si>
  <si>
    <t>RCA 19/09/2015</t>
  </si>
  <si>
    <t>RCA 18/12/2015</t>
  </si>
  <si>
    <t>Total Pago em 2015</t>
  </si>
  <si>
    <t>AGO 18/04/2016</t>
  </si>
  <si>
    <t>Dividendos 2016</t>
  </si>
  <si>
    <t>RCA 19/05/2016</t>
  </si>
  <si>
    <t>RCA 12/08/2016</t>
  </si>
  <si>
    <t>RCA 18/11/2016</t>
  </si>
  <si>
    <t>Total Pago em 2016</t>
  </si>
  <si>
    <t>AGO 28/04/2017</t>
  </si>
  <si>
    <t>Dividendos 2017</t>
  </si>
  <si>
    <t>RCA 17/05/2017</t>
  </si>
  <si>
    <t>RCA 11/08/2017</t>
  </si>
  <si>
    <t>RCA 13/12/2017</t>
  </si>
  <si>
    <t>Total Pago em 2017</t>
  </si>
  <si>
    <t>AGO 26/04/2018</t>
  </si>
  <si>
    <t>Dividendos 2018</t>
  </si>
  <si>
    <t>RCA 09/05/2018</t>
  </si>
  <si>
    <t>RCA 06/08/2018</t>
  </si>
  <si>
    <t>RCA 06/11/2019</t>
  </si>
  <si>
    <t>RCA 12/12/2019</t>
  </si>
  <si>
    <t>Total Pago em 2018</t>
  </si>
  <si>
    <t>Dividendos 2019</t>
  </si>
  <si>
    <t>Div por Unit</t>
  </si>
  <si>
    <t>Payout</t>
  </si>
  <si>
    <t>Ano</t>
  </si>
  <si>
    <t>AGOE 29/04/2019</t>
  </si>
  <si>
    <t>RCA 14/05/2019</t>
  </si>
  <si>
    <t>Dividendos Pagos</t>
  </si>
  <si>
    <t>Remuneración</t>
  </si>
  <si>
    <t>Valor distribuido</t>
  </si>
  <si>
    <t>lngresos netos del ejercicio</t>
  </si>
  <si>
    <t># Acciones Capital</t>
  </si>
  <si>
    <t>Aprobación</t>
  </si>
  <si>
    <t>Pago</t>
  </si>
  <si>
    <t>Intereses sobre el capital propio 2007</t>
  </si>
  <si>
    <t>Intereses sobre el capital propio 2013</t>
  </si>
  <si>
    <t>Intereses sobre el capital propio 2014</t>
  </si>
  <si>
    <t>Intereses sobre el capital propio 2015</t>
  </si>
  <si>
    <t>Intereses sobre el capital propio 2016</t>
  </si>
  <si>
    <t>Intereses sobre el capital propio 2017</t>
  </si>
  <si>
    <t>Intereses sobre el capital propio 2018</t>
  </si>
  <si>
    <t>Intereses sobre el capital propio 2019</t>
  </si>
  <si>
    <t>RCA 10/11/2017</t>
  </si>
  <si>
    <t>Año</t>
  </si>
  <si>
    <t>Dividendos Distribuidos (Ejercicio Social)</t>
  </si>
  <si>
    <t>RCA 05/08/2019</t>
  </si>
  <si>
    <t>RCA 13/11/2019</t>
  </si>
  <si>
    <t>Total Pago em 2019</t>
  </si>
  <si>
    <t>AGOE 30/04/2020</t>
  </si>
  <si>
    <t>Dividendos 2020</t>
  </si>
  <si>
    <t>RCA 14/05/2020</t>
  </si>
  <si>
    <t>total</t>
  </si>
  <si>
    <t>RCA 12/08/2020</t>
  </si>
  <si>
    <t>Intereses sobre el capital próprio 2020</t>
  </si>
  <si>
    <t>Intereses sobre el capital propio 2020</t>
  </si>
  <si>
    <t>RCA 11/11/2020</t>
  </si>
  <si>
    <t>RCA 10/12/2020</t>
  </si>
  <si>
    <t>RCA 13/05/2021</t>
  </si>
  <si>
    <t>Dividendos 2021</t>
  </si>
  <si>
    <t>Intereses sobre el capital propio 2021</t>
  </si>
  <si>
    <t>AGO 29/04/2021</t>
  </si>
  <si>
    <t>hasta 31/05/2021</t>
  </si>
  <si>
    <t>RCA 01/12/2021</t>
  </si>
  <si>
    <t>até 29/12/2021</t>
  </si>
  <si>
    <t>AGO 28/04/2022</t>
  </si>
  <si>
    <t>Até 31/05/2022</t>
  </si>
  <si>
    <t>Dividendos 2022</t>
  </si>
  <si>
    <t>RCA 10/08/2022</t>
  </si>
  <si>
    <t>Até 26/08/2022</t>
  </si>
  <si>
    <t>Intereses sobre el capital propio  2021</t>
  </si>
  <si>
    <t>RCA 11/09/2022</t>
  </si>
  <si>
    <t>Até 05/12/2022</t>
  </si>
  <si>
    <t>RCA 5/01/2023</t>
  </si>
  <si>
    <t>Até 23/01/2023</t>
  </si>
  <si>
    <t>Total Pago em 2022</t>
  </si>
  <si>
    <t>Dividendos 2023</t>
  </si>
  <si>
    <t>AGO27/04/223</t>
  </si>
  <si>
    <t>RCA 02/08/2023</t>
  </si>
  <si>
    <t>JPC 2023</t>
  </si>
  <si>
    <t>RCA 08/11/2023</t>
  </si>
  <si>
    <t>RCA 27/12/2023</t>
  </si>
  <si>
    <t>Total Pago em 2023</t>
  </si>
  <si>
    <t>Total pago em 2020</t>
  </si>
  <si>
    <t>Total pago em 2021</t>
  </si>
  <si>
    <t>AGO 29/04/2024</t>
  </si>
  <si>
    <t>JCP 2024</t>
  </si>
  <si>
    <t>RCA 08/05/2024</t>
  </si>
  <si>
    <t>RCA 12/08/2024</t>
  </si>
  <si>
    <t>Dividendos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</si>
</sst>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$&quot;\ #,##0.00"/>
    <numFmt numFmtId="165" formatCode="_(* #,##0.00_);_(* \(#,##0.00\);_(* &quot;-&quot;??_);_(@_)"/>
    <numFmt numFmtId="166" formatCode="_(* #,##0_);_(* \(#,##0\);_(* &quot;-&quot;??_);_(@_)"/>
    <numFmt numFmtId="167" formatCode="0.0%"/>
    <numFmt numFmtId="168" formatCode="&quot;R$&quot;#,##0.00"/>
    <numFmt numFmtId="169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0" fontId="0" fillId="0" borderId="0" xfId="2" applyNumberFormat="1" applyFont="1"/>
    <xf numFmtId="164" fontId="0" fillId="0" borderId="0" xfId="0" applyNumberFormat="1"/>
    <xf numFmtId="167" fontId="0" fillId="0" borderId="0" xfId="2" applyNumberFormat="1" applyFont="1"/>
    <xf numFmtId="168" fontId="3" fillId="3" borderId="0" xfId="0" applyNumberFormat="1" applyFont="1" applyFill="1" applyAlignment="1">
      <alignment horizontal="center"/>
    </xf>
    <xf numFmtId="168" fontId="4" fillId="0" borderId="0" xfId="0" applyNumberFormat="1" applyFont="1" applyAlignment="1">
      <alignment horizontal="center"/>
    </xf>
    <xf numFmtId="168" fontId="5" fillId="0" borderId="1" xfId="0" applyNumberFormat="1" applyFont="1" applyBorder="1" applyAlignment="1">
      <alignment horizontal="center"/>
    </xf>
    <xf numFmtId="168" fontId="0" fillId="0" borderId="0" xfId="0" applyNumberFormat="1"/>
    <xf numFmtId="0" fontId="0" fillId="0" borderId="4" xfId="0" applyBorder="1" applyAlignment="1">
      <alignment horizontal="center"/>
    </xf>
    <xf numFmtId="167" fontId="0" fillId="0" borderId="4" xfId="2" applyNumberFormat="1" applyFont="1" applyBorder="1" applyAlignment="1">
      <alignment horizontal="center"/>
    </xf>
    <xf numFmtId="168" fontId="0" fillId="0" borderId="4" xfId="0" applyNumberFormat="1" applyBorder="1" applyAlignment="1">
      <alignment horizontal="center"/>
    </xf>
    <xf numFmtId="168" fontId="2" fillId="2" borderId="0" xfId="0" applyNumberFormat="1" applyFont="1" applyFill="1" applyAlignment="1">
      <alignment horizontal="center"/>
    </xf>
    <xf numFmtId="168" fontId="0" fillId="0" borderId="0" xfId="0" applyNumberFormat="1" applyAlignment="1">
      <alignment horizontal="center"/>
    </xf>
    <xf numFmtId="0" fontId="3" fillId="3" borderId="0" xfId="0" applyFont="1" applyFill="1" applyAlignment="1">
      <alignment horizontal="left"/>
    </xf>
    <xf numFmtId="0" fontId="7" fillId="5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left"/>
    </xf>
    <xf numFmtId="4" fontId="0" fillId="0" borderId="0" xfId="0" applyNumberFormat="1"/>
    <xf numFmtId="169" fontId="4" fillId="0" borderId="0" xfId="0" applyNumberFormat="1" applyFont="1" applyAlignment="1">
      <alignment horizontal="center"/>
    </xf>
    <xf numFmtId="0" fontId="0" fillId="0" borderId="5" xfId="0" applyBorder="1" applyAlignment="1">
      <alignment horizontal="center"/>
    </xf>
    <xf numFmtId="169" fontId="0" fillId="0" borderId="4" xfId="0" applyNumberFormat="1" applyBorder="1" applyAlignment="1">
      <alignment horizontal="center"/>
    </xf>
    <xf numFmtId="169" fontId="7" fillId="0" borderId="4" xfId="0" applyNumberFormat="1" applyFont="1" applyBorder="1" applyAlignment="1">
      <alignment horizontal="center"/>
    </xf>
    <xf numFmtId="169" fontId="7" fillId="6" borderId="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69" fontId="4" fillId="2" borderId="0" xfId="0" applyNumberFormat="1" applyFont="1" applyFill="1" applyAlignment="1">
      <alignment horizontal="center"/>
    </xf>
    <xf numFmtId="0" fontId="0" fillId="2" borderId="0" xfId="0" applyFill="1"/>
    <xf numFmtId="166" fontId="4" fillId="2" borderId="0" xfId="1" applyNumberFormat="1" applyFont="1" applyFill="1" applyBorder="1" applyAlignment="1">
      <alignment horizontal="center"/>
    </xf>
    <xf numFmtId="168" fontId="4" fillId="2" borderId="0" xfId="0" applyNumberFormat="1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44" fontId="4" fillId="0" borderId="0" xfId="3" applyFont="1" applyBorder="1" applyAlignment="1">
      <alignment horizontal="center"/>
    </xf>
    <xf numFmtId="166" fontId="4" fillId="0" borderId="0" xfId="1" applyNumberFormat="1" applyFont="1" applyFill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0" fontId="3" fillId="4" borderId="3" xfId="0" applyFont="1" applyFill="1" applyBorder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4" fontId="4" fillId="0" borderId="0" xfId="0" applyNumberFormat="1" applyFont="1" applyAlignment="1">
      <alignment horizontal="center"/>
    </xf>
    <xf numFmtId="43" fontId="0" fillId="0" borderId="0" xfId="0" applyNumberFormat="1" applyAlignment="1">
      <alignment horizontal="center"/>
    </xf>
    <xf numFmtId="165" fontId="0" fillId="0" borderId="0" xfId="1" applyFont="1"/>
  </cellXfs>
  <cellStyles count="4">
    <cellStyle name="Moeda" xfId="3" builtinId="4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FN_GRI/INTERNO/12%20-%20Dividendos/2021/Dividendos%20-%20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videndos"/>
    </sheetNames>
    <sheetDataSet>
      <sheetData sheetId="0">
        <row r="84">
          <cell r="B84">
            <v>62153274.305213064</v>
          </cell>
          <cell r="E84">
            <v>6.0138820997007368E-2</v>
          </cell>
          <cell r="F84">
            <v>0.1804164629910221</v>
          </cell>
          <cell r="G84" t="str">
            <v>RCA 11/12/2019</v>
          </cell>
          <cell r="H84">
            <v>43816</v>
          </cell>
          <cell r="I84">
            <v>43826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5"/>
  <sheetViews>
    <sheetView showGridLines="0" tabSelected="1" zoomScale="90" zoomScaleNormal="90" workbookViewId="0">
      <pane ySplit="3" topLeftCell="A115" activePane="bottomLeft" state="frozen"/>
      <selection pane="bottomLeft" activeCell="A120" sqref="A120:I120"/>
    </sheetView>
  </sheetViews>
  <sheetFormatPr defaultRowHeight="15" x14ac:dyDescent="0.25"/>
  <cols>
    <col min="1" max="1" width="35.28515625" bestFit="1" customWidth="1"/>
    <col min="2" max="2" width="18.7109375" style="24" bestFit="1" customWidth="1"/>
    <col min="3" max="3" width="27.85546875" customWidth="1"/>
    <col min="4" max="4" width="18.85546875" bestFit="1" customWidth="1"/>
    <col min="5" max="5" width="7.140625" bestFit="1" customWidth="1"/>
    <col min="6" max="6" width="7.5703125" style="19" bestFit="1" customWidth="1"/>
    <col min="7" max="7" width="38" style="19" bestFit="1" customWidth="1"/>
    <col min="8" max="8" width="12.28515625" bestFit="1" customWidth="1"/>
    <col min="9" max="9" width="11.5703125" bestFit="1" customWidth="1"/>
    <col min="10" max="10" width="12.140625" bestFit="1" customWidth="1"/>
    <col min="11" max="11" width="16.42578125" bestFit="1" customWidth="1"/>
  </cols>
  <sheetData>
    <row r="1" spans="1:10" x14ac:dyDescent="0.25">
      <c r="B1" s="23"/>
      <c r="C1" s="1">
        <v>2008</v>
      </c>
      <c r="D1" s="1">
        <v>2007</v>
      </c>
    </row>
    <row r="2" spans="1:10" x14ac:dyDescent="0.25">
      <c r="B2" s="23">
        <v>26753894.710000001</v>
      </c>
      <c r="C2" s="1">
        <v>84395944.079999998</v>
      </c>
      <c r="D2" s="1">
        <v>50984139.090000004</v>
      </c>
    </row>
    <row r="3" spans="1:10" ht="15.75" x14ac:dyDescent="0.25">
      <c r="A3" s="2" t="s">
        <v>69</v>
      </c>
      <c r="B3" s="16" t="s">
        <v>70</v>
      </c>
      <c r="C3" s="25" t="s">
        <v>71</v>
      </c>
      <c r="D3" s="2" t="s">
        <v>72</v>
      </c>
      <c r="E3" s="16" t="s">
        <v>0</v>
      </c>
      <c r="F3" s="16" t="s">
        <v>1</v>
      </c>
      <c r="G3" s="2" t="s">
        <v>73</v>
      </c>
      <c r="H3" s="2" t="s">
        <v>2</v>
      </c>
      <c r="I3" s="2" t="s">
        <v>74</v>
      </c>
    </row>
    <row r="4" spans="1:10" ht="15.75" x14ac:dyDescent="0.25">
      <c r="A4" s="46">
        <v>2007</v>
      </c>
      <c r="B4" s="46"/>
      <c r="C4" s="46"/>
      <c r="D4" s="46"/>
      <c r="E4" s="46"/>
      <c r="F4" s="46"/>
      <c r="G4" s="46"/>
      <c r="H4" s="46"/>
      <c r="I4" s="46"/>
      <c r="J4" s="3"/>
    </row>
    <row r="5" spans="1:10" x14ac:dyDescent="0.25">
      <c r="A5" s="4" t="s">
        <v>3</v>
      </c>
      <c r="B5" s="17">
        <v>93927960.040000007</v>
      </c>
      <c r="C5" s="5"/>
      <c r="D5" s="6">
        <v>263198598</v>
      </c>
      <c r="E5" s="17">
        <f>B5/D5</f>
        <v>0.35687105005019826</v>
      </c>
      <c r="F5" s="17">
        <f>E5*3</f>
        <v>1.0706131501505949</v>
      </c>
      <c r="G5" s="4" t="s">
        <v>4</v>
      </c>
      <c r="H5" s="7">
        <v>39163</v>
      </c>
      <c r="I5" s="7">
        <v>39169</v>
      </c>
      <c r="J5" s="3"/>
    </row>
    <row r="6" spans="1:10" x14ac:dyDescent="0.25">
      <c r="A6" s="4" t="s">
        <v>5</v>
      </c>
      <c r="B6" s="17">
        <v>106515665.22</v>
      </c>
      <c r="C6" s="5"/>
      <c r="D6" s="6">
        <v>263198598</v>
      </c>
      <c r="E6" s="17">
        <f t="shared" ref="E6:E7" si="0">B6/D6</f>
        <v>0.40469693239019455</v>
      </c>
      <c r="F6" s="17">
        <f t="shared" ref="F6:F7" si="1">E6*3</f>
        <v>1.2140907971705837</v>
      </c>
      <c r="G6" s="4" t="s">
        <v>6</v>
      </c>
      <c r="H6" s="7">
        <v>39303</v>
      </c>
      <c r="I6" s="7">
        <v>39322</v>
      </c>
      <c r="J6" s="3"/>
    </row>
    <row r="7" spans="1:10" ht="15.75" thickBot="1" x14ac:dyDescent="0.3">
      <c r="A7" s="4" t="s">
        <v>7</v>
      </c>
      <c r="B7" s="17">
        <v>17786870.77</v>
      </c>
      <c r="C7" s="5"/>
      <c r="D7" s="6">
        <v>263198598</v>
      </c>
      <c r="E7" s="17">
        <f t="shared" si="0"/>
        <v>6.7579656218381523E-2</v>
      </c>
      <c r="F7" s="17">
        <f t="shared" si="1"/>
        <v>0.20273896865514457</v>
      </c>
      <c r="G7" s="4" t="s">
        <v>6</v>
      </c>
      <c r="H7" s="7">
        <v>39303</v>
      </c>
      <c r="I7" s="7">
        <v>39322</v>
      </c>
      <c r="J7" s="3"/>
    </row>
    <row r="8" spans="1:10" ht="15.75" thickTop="1" x14ac:dyDescent="0.25">
      <c r="A8" s="8" t="s">
        <v>8</v>
      </c>
      <c r="B8" s="18">
        <f>SUM(B5:B7)</f>
        <v>218230496.03</v>
      </c>
      <c r="C8" s="9"/>
      <c r="D8" s="10">
        <v>263198598</v>
      </c>
      <c r="E8" s="18">
        <f>SUM(E5:E7)</f>
        <v>0.82914763865877439</v>
      </c>
      <c r="F8" s="18">
        <f>SUM(F5:F7)</f>
        <v>2.4874429159763229</v>
      </c>
      <c r="G8" s="8"/>
      <c r="H8" s="8"/>
      <c r="I8" s="8"/>
      <c r="J8" s="3"/>
    </row>
    <row r="9" spans="1:10" ht="15.75" x14ac:dyDescent="0.25">
      <c r="A9" s="47">
        <v>2008</v>
      </c>
      <c r="B9" s="47"/>
      <c r="C9" s="47"/>
      <c r="D9" s="47"/>
      <c r="E9" s="47"/>
      <c r="F9" s="47"/>
      <c r="G9" s="47"/>
      <c r="H9" s="47"/>
      <c r="I9" s="47"/>
      <c r="J9" s="3"/>
    </row>
    <row r="10" spans="1:10" x14ac:dyDescent="0.25">
      <c r="A10" s="4" t="s">
        <v>5</v>
      </c>
      <c r="B10" s="17">
        <v>54562216.090000004</v>
      </c>
      <c r="C10" s="5"/>
      <c r="D10" s="6">
        <v>263458833</v>
      </c>
      <c r="E10" s="17">
        <f>B10/D10</f>
        <v>0.20709958921741675</v>
      </c>
      <c r="F10" s="17">
        <f>E10*3</f>
        <v>0.62129876765225023</v>
      </c>
      <c r="G10" s="4" t="s">
        <v>9</v>
      </c>
      <c r="H10" s="7">
        <v>39518</v>
      </c>
      <c r="I10" s="7">
        <v>39532</v>
      </c>
      <c r="J10" s="3"/>
    </row>
    <row r="11" spans="1:10" x14ac:dyDescent="0.25">
      <c r="A11" s="4" t="s">
        <v>75</v>
      </c>
      <c r="B11" s="17">
        <v>12325769.470000001</v>
      </c>
      <c r="C11" s="5"/>
      <c r="D11" s="6">
        <v>263458833</v>
      </c>
      <c r="E11" s="17">
        <f t="shared" ref="E11:E12" si="2">B11/D11</f>
        <v>4.6784422938668378E-2</v>
      </c>
      <c r="F11" s="17">
        <f t="shared" ref="F11:F12" si="3">E11*3</f>
        <v>0.14035326881600513</v>
      </c>
      <c r="G11" s="4" t="s">
        <v>9</v>
      </c>
      <c r="H11" s="7">
        <v>39518</v>
      </c>
      <c r="I11" s="7">
        <v>39532</v>
      </c>
      <c r="J11" s="3"/>
    </row>
    <row r="12" spans="1:10" ht="15.75" thickBot="1" x14ac:dyDescent="0.3">
      <c r="A12" s="4" t="s">
        <v>10</v>
      </c>
      <c r="B12" s="17">
        <v>84673873.25</v>
      </c>
      <c r="C12" s="5"/>
      <c r="D12" s="6">
        <v>263458833</v>
      </c>
      <c r="E12" s="17">
        <f t="shared" si="2"/>
        <v>0.32139318422472479</v>
      </c>
      <c r="F12" s="17">
        <f t="shared" si="3"/>
        <v>0.96417955267417432</v>
      </c>
      <c r="G12" s="4" t="s">
        <v>11</v>
      </c>
      <c r="H12" s="7">
        <v>39660</v>
      </c>
      <c r="I12" s="7">
        <v>39688</v>
      </c>
      <c r="J12" s="3"/>
    </row>
    <row r="13" spans="1:10" ht="15.75" thickTop="1" x14ac:dyDescent="0.25">
      <c r="A13" s="11" t="s">
        <v>12</v>
      </c>
      <c r="B13" s="18">
        <f>SUM(B10:B12)</f>
        <v>151561858.81</v>
      </c>
      <c r="C13" s="12"/>
      <c r="D13" s="10">
        <v>263458833</v>
      </c>
      <c r="E13" s="18">
        <f>SUM(E10:E12)</f>
        <v>0.57527719638080987</v>
      </c>
      <c r="F13" s="18">
        <f>SUM(F10:F12)</f>
        <v>1.7258315891424296</v>
      </c>
      <c r="G13" s="11"/>
      <c r="H13" s="11"/>
      <c r="I13" s="11"/>
      <c r="J13" s="3"/>
    </row>
    <row r="14" spans="1:10" ht="15.75" x14ac:dyDescent="0.25">
      <c r="A14" s="45">
        <v>2009</v>
      </c>
      <c r="B14" s="45"/>
      <c r="C14" s="45"/>
      <c r="D14" s="45"/>
      <c r="E14" s="45"/>
      <c r="F14" s="45"/>
      <c r="G14" s="45"/>
      <c r="H14" s="45"/>
      <c r="I14" s="45"/>
      <c r="J14" s="3"/>
    </row>
    <row r="15" spans="1:10" x14ac:dyDescent="0.25">
      <c r="A15" s="4" t="s">
        <v>10</v>
      </c>
      <c r="B15" s="17">
        <v>9099397.9600000009</v>
      </c>
      <c r="C15" s="5"/>
      <c r="D15" s="6">
        <v>263458833</v>
      </c>
      <c r="E15" s="17">
        <f>B15/D15</f>
        <v>3.4538215539731028E-2</v>
      </c>
      <c r="F15" s="17">
        <f>E15*3</f>
        <v>0.10361464661919309</v>
      </c>
      <c r="G15" s="4" t="s">
        <v>13</v>
      </c>
      <c r="H15" s="7">
        <v>39883</v>
      </c>
      <c r="I15" s="7">
        <v>39906</v>
      </c>
      <c r="J15" s="3"/>
    </row>
    <row r="16" spans="1:10" x14ac:dyDescent="0.25">
      <c r="A16" s="4" t="s">
        <v>14</v>
      </c>
      <c r="B16" s="17">
        <v>167074683.41</v>
      </c>
      <c r="C16" s="5"/>
      <c r="D16" s="6">
        <v>263458833</v>
      </c>
      <c r="E16" s="17">
        <f t="shared" ref="E16:E17" si="4">B16/D16</f>
        <v>0.63415859513049611</v>
      </c>
      <c r="F16" s="17">
        <f t="shared" ref="F16:F17" si="5">E16*3</f>
        <v>1.9024757853914882</v>
      </c>
      <c r="G16" s="4" t="s">
        <v>15</v>
      </c>
      <c r="H16" s="7">
        <v>40105</v>
      </c>
      <c r="I16" s="7">
        <v>40112</v>
      </c>
      <c r="J16" s="3"/>
    </row>
    <row r="17" spans="1:10" ht="15.75" thickBot="1" x14ac:dyDescent="0.3">
      <c r="A17" s="4" t="s">
        <v>16</v>
      </c>
      <c r="B17" s="17">
        <v>135380083.16999999</v>
      </c>
      <c r="C17" s="5"/>
      <c r="D17" s="6">
        <v>263458833</v>
      </c>
      <c r="E17" s="17">
        <f t="shared" si="4"/>
        <v>0.51385668731782463</v>
      </c>
      <c r="F17" s="17">
        <f t="shared" si="5"/>
        <v>1.541570061953474</v>
      </c>
      <c r="G17" s="4" t="s">
        <v>15</v>
      </c>
      <c r="H17" s="7">
        <v>40105</v>
      </c>
      <c r="I17" s="7">
        <v>40112</v>
      </c>
      <c r="J17" s="3"/>
    </row>
    <row r="18" spans="1:10" ht="15.75" thickTop="1" x14ac:dyDescent="0.25">
      <c r="A18" s="8" t="s">
        <v>17</v>
      </c>
      <c r="B18" s="18">
        <f>SUM(B15:B17)</f>
        <v>311554164.53999996</v>
      </c>
      <c r="C18" s="18">
        <v>287795253</v>
      </c>
      <c r="D18" s="10">
        <v>263458833</v>
      </c>
      <c r="E18" s="18">
        <f>SUM(E15:E17)</f>
        <v>1.1825534979880516</v>
      </c>
      <c r="F18" s="18">
        <f>SUM(F15:F17)</f>
        <v>3.5476604939641554</v>
      </c>
      <c r="G18" s="8"/>
      <c r="H18" s="8"/>
      <c r="I18" s="8"/>
      <c r="J18" s="3"/>
    </row>
    <row r="19" spans="1:10" ht="15.75" x14ac:dyDescent="0.25">
      <c r="A19" s="45">
        <v>2010</v>
      </c>
      <c r="B19" s="45"/>
      <c r="C19" s="45"/>
      <c r="D19" s="45"/>
      <c r="E19" s="45"/>
      <c r="F19" s="45"/>
      <c r="G19" s="45"/>
      <c r="H19" s="45"/>
      <c r="I19" s="45"/>
      <c r="J19" s="3"/>
    </row>
    <row r="20" spans="1:10" ht="15.75" thickBot="1" x14ac:dyDescent="0.3">
      <c r="A20" s="4" t="s">
        <v>14</v>
      </c>
      <c r="B20" s="17">
        <v>106330405.05</v>
      </c>
      <c r="C20" s="5"/>
      <c r="D20" s="6">
        <v>263498907</v>
      </c>
      <c r="E20" s="17">
        <f t="shared" ref="E20" si="6">B20/D20</f>
        <v>0.40353262281273899</v>
      </c>
      <c r="F20" s="17">
        <f t="shared" ref="F20" si="7">E20*3</f>
        <v>1.210597868438217</v>
      </c>
      <c r="G20" s="4" t="s">
        <v>18</v>
      </c>
      <c r="H20" s="7">
        <v>40491</v>
      </c>
      <c r="I20" s="7">
        <v>40499</v>
      </c>
      <c r="J20" s="3"/>
    </row>
    <row r="21" spans="1:10" ht="15.75" thickTop="1" x14ac:dyDescent="0.25">
      <c r="A21" s="8" t="s">
        <v>19</v>
      </c>
      <c r="B21" s="18">
        <f>B20</f>
        <v>106330405.05</v>
      </c>
      <c r="C21" s="18">
        <v>428630102.26999998</v>
      </c>
      <c r="D21" s="10">
        <v>263498907</v>
      </c>
      <c r="E21" s="18">
        <f>E20</f>
        <v>0.40353262281273899</v>
      </c>
      <c r="F21" s="18">
        <f>F20</f>
        <v>1.210597868438217</v>
      </c>
      <c r="G21" s="8"/>
      <c r="H21" s="8"/>
      <c r="I21" s="8"/>
      <c r="J21" s="3"/>
    </row>
    <row r="22" spans="1:10" ht="15.75" x14ac:dyDescent="0.25">
      <c r="A22" s="45">
        <v>2011</v>
      </c>
      <c r="B22" s="45"/>
      <c r="C22" s="45"/>
      <c r="D22" s="45"/>
      <c r="E22" s="45"/>
      <c r="F22" s="45"/>
      <c r="G22" s="45"/>
      <c r="H22" s="45"/>
      <c r="I22" s="45"/>
      <c r="J22" s="3"/>
    </row>
    <row r="23" spans="1:10" x14ac:dyDescent="0.25">
      <c r="A23" s="4" t="s">
        <v>20</v>
      </c>
      <c r="B23" s="17">
        <v>407198597.16000003</v>
      </c>
      <c r="C23" s="5"/>
      <c r="D23" s="6">
        <v>263498907</v>
      </c>
      <c r="E23" s="17">
        <f t="shared" ref="E23:E24" si="8">B23/D23</f>
        <v>1.5453521299046604</v>
      </c>
      <c r="F23" s="17">
        <f t="shared" ref="F23:F24" si="9">E23*3</f>
        <v>4.636056389713981</v>
      </c>
      <c r="G23" s="4" t="s">
        <v>21</v>
      </c>
      <c r="H23" s="7">
        <v>40661</v>
      </c>
      <c r="I23" s="7">
        <v>40694</v>
      </c>
      <c r="J23" s="3"/>
    </row>
    <row r="24" spans="1:10" ht="15.75" thickBot="1" x14ac:dyDescent="0.3">
      <c r="A24" s="4" t="s">
        <v>22</v>
      </c>
      <c r="B24" s="17">
        <v>333415715.67000002</v>
      </c>
      <c r="C24" s="5"/>
      <c r="D24" s="6">
        <v>263498907</v>
      </c>
      <c r="E24" s="17">
        <f t="shared" si="8"/>
        <v>1.2653400329664366</v>
      </c>
      <c r="F24" s="17">
        <f t="shared" si="9"/>
        <v>3.7960200988993096</v>
      </c>
      <c r="G24" s="4" t="s">
        <v>21</v>
      </c>
      <c r="H24" s="7">
        <v>40661</v>
      </c>
      <c r="I24" s="7">
        <v>40847</v>
      </c>
      <c r="J24" s="3"/>
    </row>
    <row r="25" spans="1:10" ht="15.75" thickTop="1" x14ac:dyDescent="0.25">
      <c r="A25" s="8" t="s">
        <v>23</v>
      </c>
      <c r="B25" s="18">
        <f>SUM(B23:B24)</f>
        <v>740614312.83000004</v>
      </c>
      <c r="C25" s="18">
        <v>495399428.38999999</v>
      </c>
      <c r="D25" s="10">
        <v>263498907</v>
      </c>
      <c r="E25" s="18">
        <f>SUM(E23:E24)</f>
        <v>2.810692162871097</v>
      </c>
      <c r="F25" s="18">
        <f>SUM(F23:F24)</f>
        <v>8.4320764886132906</v>
      </c>
      <c r="G25" s="8"/>
      <c r="H25" s="8"/>
      <c r="I25" s="8"/>
      <c r="J25" s="3"/>
    </row>
    <row r="26" spans="1:10" ht="15.75" x14ac:dyDescent="0.25">
      <c r="A26" s="45">
        <v>2012</v>
      </c>
      <c r="B26" s="45"/>
      <c r="C26" s="45"/>
      <c r="D26" s="45"/>
      <c r="E26" s="45"/>
      <c r="F26" s="45"/>
      <c r="G26" s="45"/>
      <c r="H26" s="45"/>
      <c r="I26" s="45"/>
    </row>
    <row r="27" spans="1:10" x14ac:dyDescent="0.25">
      <c r="A27" s="4" t="s">
        <v>24</v>
      </c>
      <c r="B27" s="17">
        <v>214267410.75</v>
      </c>
      <c r="C27" s="5"/>
      <c r="D27" s="6">
        <v>1033496721</v>
      </c>
      <c r="E27" s="17">
        <f>B27/D27</f>
        <v>0.20732277751464681</v>
      </c>
      <c r="F27" s="17">
        <f>E27*3</f>
        <v>0.62196833254394046</v>
      </c>
      <c r="G27" s="4" t="s">
        <v>25</v>
      </c>
      <c r="H27" s="7">
        <v>41029</v>
      </c>
      <c r="I27" s="7">
        <v>41060</v>
      </c>
    </row>
    <row r="28" spans="1:10" x14ac:dyDescent="0.25">
      <c r="A28" s="4" t="s">
        <v>24</v>
      </c>
      <c r="B28" s="17">
        <v>214267410.74000001</v>
      </c>
      <c r="C28" s="5"/>
      <c r="D28" s="6">
        <v>1033496721</v>
      </c>
      <c r="E28" s="17">
        <f t="shared" ref="E28:E29" si="10">B28/D28</f>
        <v>0.20732277750497091</v>
      </c>
      <c r="F28" s="17">
        <f t="shared" ref="F28:F29" si="11">E28*3</f>
        <v>0.62196833251491279</v>
      </c>
      <c r="G28" s="4" t="s">
        <v>25</v>
      </c>
      <c r="H28" s="7">
        <v>41029</v>
      </c>
      <c r="I28" s="7">
        <v>41213</v>
      </c>
    </row>
    <row r="29" spans="1:10" ht="15.75" thickBot="1" x14ac:dyDescent="0.3">
      <c r="A29" s="4" t="s">
        <v>26</v>
      </c>
      <c r="B29" s="17">
        <v>160000000</v>
      </c>
      <c r="C29" s="5"/>
      <c r="D29" s="6">
        <v>1033496721</v>
      </c>
      <c r="E29" s="17">
        <f t="shared" si="10"/>
        <v>0.15481423090069002</v>
      </c>
      <c r="F29" s="17">
        <f t="shared" si="11"/>
        <v>0.46444269270207006</v>
      </c>
      <c r="G29" s="4" t="s">
        <v>27</v>
      </c>
      <c r="H29" s="7">
        <v>41262</v>
      </c>
      <c r="I29" s="7">
        <v>41270</v>
      </c>
    </row>
    <row r="30" spans="1:10" ht="15.75" thickTop="1" x14ac:dyDescent="0.25">
      <c r="A30" s="8" t="s">
        <v>28</v>
      </c>
      <c r="B30" s="18">
        <f>SUM(B27:B29)</f>
        <v>588534821.49000001</v>
      </c>
      <c r="C30" s="18">
        <v>589182430.70000005</v>
      </c>
      <c r="D30" s="10">
        <v>1033496721</v>
      </c>
      <c r="E30" s="18">
        <f>SUM(E27:E29)</f>
        <v>0.56945978592030777</v>
      </c>
      <c r="F30" s="18">
        <f>SUM(F27:F29)</f>
        <v>1.7083793577609234</v>
      </c>
      <c r="G30" s="8"/>
      <c r="H30" s="8"/>
      <c r="I30" s="8"/>
    </row>
    <row r="31" spans="1:10" ht="15.75" x14ac:dyDescent="0.25">
      <c r="A31" s="45">
        <v>2013</v>
      </c>
      <c r="B31" s="45"/>
      <c r="C31" s="45"/>
      <c r="D31" s="45"/>
      <c r="E31" s="45"/>
      <c r="F31" s="45"/>
      <c r="G31" s="45"/>
      <c r="H31" s="45"/>
      <c r="I31" s="45"/>
    </row>
    <row r="32" spans="1:10" x14ac:dyDescent="0.25">
      <c r="A32" s="4" t="s">
        <v>26</v>
      </c>
      <c r="B32" s="17">
        <v>359285109.73000002</v>
      </c>
      <c r="C32" s="5"/>
      <c r="D32" s="6">
        <v>1033496721</v>
      </c>
      <c r="E32" s="17">
        <f>B32/D32</f>
        <v>0.34764029960574983</v>
      </c>
      <c r="F32" s="17">
        <f>E32*3</f>
        <v>1.0429208988172496</v>
      </c>
      <c r="G32" s="4" t="s">
        <v>29</v>
      </c>
      <c r="H32" s="7">
        <v>41396</v>
      </c>
      <c r="I32" s="7">
        <v>41435</v>
      </c>
    </row>
    <row r="33" spans="1:9" x14ac:dyDescent="0.25">
      <c r="A33" s="4" t="s">
        <v>30</v>
      </c>
      <c r="B33" s="17">
        <v>210000000</v>
      </c>
      <c r="C33" s="5"/>
      <c r="D33" s="6">
        <v>1033496721</v>
      </c>
      <c r="E33" s="17">
        <f t="shared" ref="E33:E34" si="12">B33/D33</f>
        <v>0.20319367805715563</v>
      </c>
      <c r="F33" s="17">
        <f t="shared" ref="F33:F34" si="13">E33*3</f>
        <v>0.60958103417146692</v>
      </c>
      <c r="G33" s="4" t="s">
        <v>31</v>
      </c>
      <c r="H33" s="7">
        <v>41621</v>
      </c>
      <c r="I33" s="7">
        <v>41628</v>
      </c>
    </row>
    <row r="34" spans="1:9" ht="15.75" thickBot="1" x14ac:dyDescent="0.3">
      <c r="A34" s="4" t="s">
        <v>76</v>
      </c>
      <c r="B34" s="17">
        <v>190000000</v>
      </c>
      <c r="C34" s="5"/>
      <c r="D34" s="6">
        <v>1033496721</v>
      </c>
      <c r="E34" s="17">
        <f t="shared" si="12"/>
        <v>0.18384189919456939</v>
      </c>
      <c r="F34" s="17">
        <f t="shared" si="13"/>
        <v>0.55152569758370817</v>
      </c>
      <c r="G34" s="4" t="s">
        <v>31</v>
      </c>
      <c r="H34" s="7">
        <v>41621</v>
      </c>
      <c r="I34" s="7">
        <v>41628</v>
      </c>
    </row>
    <row r="35" spans="1:9" ht="15.75" thickTop="1" x14ac:dyDescent="0.25">
      <c r="A35" s="8" t="s">
        <v>32</v>
      </c>
      <c r="B35" s="18">
        <f>SUM(B32:B34)</f>
        <v>759285109.73000002</v>
      </c>
      <c r="C35" s="18">
        <v>892851866.62</v>
      </c>
      <c r="D35" s="10">
        <v>1033496721</v>
      </c>
      <c r="E35" s="18">
        <f>SUM(E32:E34)</f>
        <v>0.73467587685747482</v>
      </c>
      <c r="F35" s="18">
        <f>SUM(F32:F34)</f>
        <v>2.2040276305724245</v>
      </c>
      <c r="G35" s="8"/>
      <c r="H35" s="8"/>
      <c r="I35" s="8"/>
    </row>
    <row r="36" spans="1:9" ht="15.75" x14ac:dyDescent="0.25">
      <c r="A36" s="45">
        <v>2014</v>
      </c>
      <c r="B36" s="45"/>
      <c r="C36" s="45"/>
      <c r="D36" s="45"/>
      <c r="E36" s="45"/>
      <c r="F36" s="45"/>
      <c r="G36" s="45"/>
      <c r="H36" s="45"/>
      <c r="I36" s="45"/>
    </row>
    <row r="37" spans="1:9" x14ac:dyDescent="0.25">
      <c r="A37" s="4" t="s">
        <v>30</v>
      </c>
      <c r="B37" s="17">
        <v>413666210.12</v>
      </c>
      <c r="C37" s="5"/>
      <c r="D37" s="6">
        <v>1033496721</v>
      </c>
      <c r="E37" s="17">
        <f>B37/D37</f>
        <v>0.40025885105831893</v>
      </c>
      <c r="F37" s="17">
        <f>E37*3</f>
        <v>1.2007765531749568</v>
      </c>
      <c r="G37" s="4" t="s">
        <v>33</v>
      </c>
      <c r="H37" s="7">
        <v>41761</v>
      </c>
      <c r="I37" s="7">
        <v>41787</v>
      </c>
    </row>
    <row r="38" spans="1:9" x14ac:dyDescent="0.25">
      <c r="A38" s="4" t="s">
        <v>34</v>
      </c>
      <c r="B38" s="17">
        <v>400000000</v>
      </c>
      <c r="C38" s="5"/>
      <c r="D38" s="6">
        <v>1033496721</v>
      </c>
      <c r="E38" s="17">
        <f t="shared" ref="E38:E39" si="14">B38/D38</f>
        <v>0.38703557725172499</v>
      </c>
      <c r="F38" s="17">
        <f t="shared" ref="F38:F39" si="15">E38*3</f>
        <v>1.1611067317551749</v>
      </c>
      <c r="G38" s="4" t="s">
        <v>35</v>
      </c>
      <c r="H38" s="7">
        <v>41911</v>
      </c>
      <c r="I38" s="7">
        <v>41918</v>
      </c>
    </row>
    <row r="39" spans="1:9" ht="15.75" thickBot="1" x14ac:dyDescent="0.3">
      <c r="A39" s="4" t="s">
        <v>77</v>
      </c>
      <c r="B39" s="17">
        <v>197000000</v>
      </c>
      <c r="D39" s="6">
        <v>1033496721</v>
      </c>
      <c r="E39" s="17">
        <f t="shared" si="14"/>
        <v>0.19061502179647458</v>
      </c>
      <c r="F39" s="17">
        <f t="shared" si="15"/>
        <v>0.5718450653894237</v>
      </c>
      <c r="G39" s="4" t="s">
        <v>36</v>
      </c>
      <c r="H39" s="7">
        <v>42343</v>
      </c>
      <c r="I39" s="7">
        <v>41990</v>
      </c>
    </row>
    <row r="40" spans="1:9" ht="15.75" thickTop="1" x14ac:dyDescent="0.25">
      <c r="A40" s="8" t="s">
        <v>37</v>
      </c>
      <c r="B40" s="18">
        <f>SUM(B37:B39)</f>
        <v>1010666210.12</v>
      </c>
      <c r="C40" s="18">
        <v>904845392.77999997</v>
      </c>
      <c r="D40" s="10">
        <v>1033496721</v>
      </c>
      <c r="E40" s="18">
        <f>SUM(E37:E39)</f>
        <v>0.97790945010651853</v>
      </c>
      <c r="F40" s="18">
        <f>SUM(F37:F39)</f>
        <v>2.9337283503195555</v>
      </c>
      <c r="G40" s="8"/>
      <c r="H40" s="8"/>
      <c r="I40" s="8"/>
    </row>
    <row r="41" spans="1:9" ht="15.75" x14ac:dyDescent="0.25">
      <c r="A41" s="45">
        <v>2015</v>
      </c>
      <c r="B41" s="45"/>
      <c r="C41" s="45"/>
      <c r="D41" s="45"/>
      <c r="E41" s="45"/>
      <c r="F41" s="45"/>
      <c r="G41" s="45"/>
      <c r="H41" s="45"/>
      <c r="I41" s="45"/>
    </row>
    <row r="42" spans="1:9" x14ac:dyDescent="0.25">
      <c r="A42" s="4" t="s">
        <v>34</v>
      </c>
      <c r="B42" s="17">
        <v>254757113.34</v>
      </c>
      <c r="D42" s="6">
        <v>1033496721</v>
      </c>
      <c r="E42" s="17">
        <f t="shared" ref="E42:E46" si="16">B42/D42</f>
        <v>0.2465001660513251</v>
      </c>
      <c r="F42" s="17">
        <f t="shared" ref="F42:F46" si="17">E42*3</f>
        <v>0.73950049815397534</v>
      </c>
      <c r="G42" s="4" t="s">
        <v>38</v>
      </c>
      <c r="H42" s="7">
        <v>42117</v>
      </c>
      <c r="I42" s="7">
        <v>42124</v>
      </c>
    </row>
    <row r="43" spans="1:9" x14ac:dyDescent="0.25">
      <c r="A43" s="4" t="s">
        <v>39</v>
      </c>
      <c r="B43" s="17">
        <v>147343915.94</v>
      </c>
      <c r="C43" s="13"/>
      <c r="D43" s="6">
        <v>1033496721</v>
      </c>
      <c r="E43" s="17">
        <f t="shared" si="16"/>
        <v>0.14256834390091885</v>
      </c>
      <c r="F43" s="17">
        <f t="shared" si="17"/>
        <v>0.42770503170275653</v>
      </c>
      <c r="G43" s="4" t="s">
        <v>40</v>
      </c>
      <c r="H43" s="7">
        <v>42265</v>
      </c>
      <c r="I43" s="7">
        <v>42277</v>
      </c>
    </row>
    <row r="44" spans="1:9" x14ac:dyDescent="0.25">
      <c r="A44" s="4" t="s">
        <v>78</v>
      </c>
      <c r="B44" s="17">
        <v>162697832.09</v>
      </c>
      <c r="C44" s="13"/>
      <c r="D44" s="6">
        <v>1033496721</v>
      </c>
      <c r="E44" s="17">
        <f t="shared" si="16"/>
        <v>0.15742462340139346</v>
      </c>
      <c r="F44" s="17">
        <f t="shared" si="17"/>
        <v>0.47227387020418038</v>
      </c>
      <c r="G44" s="4" t="s">
        <v>40</v>
      </c>
      <c r="H44" s="7">
        <v>42265</v>
      </c>
      <c r="I44" s="7">
        <v>42277</v>
      </c>
    </row>
    <row r="45" spans="1:9" x14ac:dyDescent="0.25">
      <c r="A45" s="4" t="s">
        <v>39</v>
      </c>
      <c r="B45" s="17">
        <v>110241561.93000001</v>
      </c>
      <c r="C45" s="13"/>
      <c r="D45" s="6">
        <v>1033496721</v>
      </c>
      <c r="E45" s="17">
        <f t="shared" si="16"/>
        <v>0.10666851639677337</v>
      </c>
      <c r="F45" s="17">
        <f t="shared" si="17"/>
        <v>0.32000554919032009</v>
      </c>
      <c r="G45" s="4" t="s">
        <v>41</v>
      </c>
      <c r="H45" s="7">
        <v>42359</v>
      </c>
      <c r="I45" s="7">
        <v>42368</v>
      </c>
    </row>
    <row r="46" spans="1:9" ht="15.75" thickBot="1" x14ac:dyDescent="0.3">
      <c r="A46" s="4" t="s">
        <v>78</v>
      </c>
      <c r="B46" s="17">
        <v>81950273.780000001</v>
      </c>
      <c r="D46" s="6">
        <v>1033496721</v>
      </c>
      <c r="E46" s="17">
        <f t="shared" si="16"/>
        <v>7.9294178795948009E-2</v>
      </c>
      <c r="F46" s="17">
        <f t="shared" si="17"/>
        <v>0.23788253638784401</v>
      </c>
      <c r="G46" s="4" t="s">
        <v>41</v>
      </c>
      <c r="H46" s="7">
        <v>42359</v>
      </c>
      <c r="I46" s="7">
        <v>42368</v>
      </c>
    </row>
    <row r="47" spans="1:9" ht="15.75" thickTop="1" x14ac:dyDescent="0.25">
      <c r="A47" s="8" t="s">
        <v>42</v>
      </c>
      <c r="B47" s="18">
        <f>SUM(B42:B46)</f>
        <v>756990697.07999992</v>
      </c>
      <c r="C47" s="18">
        <v>909423218.00999999</v>
      </c>
      <c r="D47" s="10">
        <v>1033496721</v>
      </c>
      <c r="E47" s="18">
        <f t="shared" ref="E47:F47" si="18">SUM(E42:E46)</f>
        <v>0.73245582854635871</v>
      </c>
      <c r="F47" s="18">
        <f t="shared" si="18"/>
        <v>2.1973674856390764</v>
      </c>
      <c r="G47" s="8"/>
      <c r="H47" s="8"/>
      <c r="I47" s="8"/>
    </row>
    <row r="48" spans="1:9" ht="15.75" x14ac:dyDescent="0.25">
      <c r="A48" s="45">
        <v>2016</v>
      </c>
      <c r="B48" s="45"/>
      <c r="C48" s="45"/>
      <c r="D48" s="45"/>
      <c r="E48" s="45"/>
      <c r="F48" s="45"/>
      <c r="G48" s="45"/>
      <c r="H48" s="45"/>
      <c r="I48" s="45"/>
    </row>
    <row r="49" spans="1:9" x14ac:dyDescent="0.25">
      <c r="A49" s="4" t="s">
        <v>39</v>
      </c>
      <c r="B49" s="17">
        <v>322658258.81999999</v>
      </c>
      <c r="C49" s="14"/>
      <c r="D49" s="6">
        <v>1033496721</v>
      </c>
      <c r="E49" s="17">
        <f t="shared" ref="E49:E55" si="19">B49/D49</f>
        <v>0.312200563643588</v>
      </c>
      <c r="F49" s="17">
        <f t="shared" ref="F49:F55" si="20">E49*3</f>
        <v>0.93660169093076395</v>
      </c>
      <c r="G49" s="4" t="s">
        <v>43</v>
      </c>
      <c r="H49" s="7">
        <v>42479</v>
      </c>
      <c r="I49" s="7">
        <v>42488</v>
      </c>
    </row>
    <row r="50" spans="1:9" x14ac:dyDescent="0.25">
      <c r="A50" s="4" t="s">
        <v>44</v>
      </c>
      <c r="B50" s="17">
        <v>93159329.530000001</v>
      </c>
      <c r="C50" s="14"/>
      <c r="D50" s="6">
        <v>1033496721</v>
      </c>
      <c r="E50" s="17">
        <f t="shared" si="19"/>
        <v>9.0139937202568063E-2</v>
      </c>
      <c r="F50" s="17">
        <f t="shared" si="20"/>
        <v>0.27041981160770417</v>
      </c>
      <c r="G50" s="4" t="s">
        <v>45</v>
      </c>
      <c r="H50" s="7">
        <v>42515</v>
      </c>
      <c r="I50" s="7">
        <v>42524</v>
      </c>
    </row>
    <row r="51" spans="1:9" x14ac:dyDescent="0.25">
      <c r="A51" s="4" t="s">
        <v>79</v>
      </c>
      <c r="B51" s="17">
        <v>128394122.40000001</v>
      </c>
      <c r="C51" s="14"/>
      <c r="D51" s="6">
        <v>1033496721</v>
      </c>
      <c r="E51" s="17">
        <f t="shared" si="19"/>
        <v>0.1242327331970316</v>
      </c>
      <c r="F51" s="17">
        <f t="shared" si="20"/>
        <v>0.37269819959109479</v>
      </c>
      <c r="G51" s="4" t="s">
        <v>45</v>
      </c>
      <c r="H51" s="7">
        <v>42515</v>
      </c>
      <c r="I51" s="7">
        <v>42524</v>
      </c>
    </row>
    <row r="52" spans="1:9" x14ac:dyDescent="0.25">
      <c r="A52" s="4" t="s">
        <v>44</v>
      </c>
      <c r="B52" s="17">
        <v>174027626.59999999</v>
      </c>
      <c r="D52" s="6">
        <v>1033496721</v>
      </c>
      <c r="E52" s="17">
        <f t="shared" si="19"/>
        <v>0.16838720729719664</v>
      </c>
      <c r="F52" s="17">
        <f t="shared" si="20"/>
        <v>0.50516162189158997</v>
      </c>
      <c r="G52" s="4" t="s">
        <v>46</v>
      </c>
      <c r="H52" s="7">
        <v>42600</v>
      </c>
      <c r="I52" s="7">
        <v>42611</v>
      </c>
    </row>
    <row r="53" spans="1:9" x14ac:dyDescent="0.25">
      <c r="A53" s="4" t="s">
        <v>79</v>
      </c>
      <c r="B53" s="17">
        <v>24508569.329999998</v>
      </c>
      <c r="C53" s="15"/>
      <c r="D53" s="6">
        <v>1033496721</v>
      </c>
      <c r="E53" s="17">
        <f t="shared" si="19"/>
        <v>2.3714220695626183E-2</v>
      </c>
      <c r="F53" s="17">
        <f t="shared" si="20"/>
        <v>7.1142662086878555E-2</v>
      </c>
      <c r="G53" s="4" t="s">
        <v>46</v>
      </c>
      <c r="H53" s="7">
        <v>42600</v>
      </c>
      <c r="I53" s="7">
        <v>42611</v>
      </c>
    </row>
    <row r="54" spans="1:9" x14ac:dyDescent="0.25">
      <c r="A54" s="4" t="s">
        <v>44</v>
      </c>
      <c r="B54" s="17">
        <v>41742747.259999998</v>
      </c>
      <c r="D54" s="6">
        <v>1033496721</v>
      </c>
      <c r="E54" s="17">
        <f t="shared" si="19"/>
        <v>4.0389820704617406E-2</v>
      </c>
      <c r="F54" s="17">
        <f t="shared" si="20"/>
        <v>0.12116946211385221</v>
      </c>
      <c r="G54" s="4" t="s">
        <v>47</v>
      </c>
      <c r="H54" s="7">
        <v>42698</v>
      </c>
      <c r="I54" s="7">
        <v>42709</v>
      </c>
    </row>
    <row r="55" spans="1:9" ht="15.75" thickBot="1" x14ac:dyDescent="0.3">
      <c r="A55" s="4" t="s">
        <v>79</v>
      </c>
      <c r="B55" s="17">
        <v>147051362.68000001</v>
      </c>
      <c r="D55" s="6">
        <v>1033496721</v>
      </c>
      <c r="E55" s="17">
        <f t="shared" si="19"/>
        <v>0.14228527260126644</v>
      </c>
      <c r="F55" s="17">
        <f t="shared" si="20"/>
        <v>0.42685581780379933</v>
      </c>
      <c r="G55" s="4" t="s">
        <v>47</v>
      </c>
      <c r="H55" s="7">
        <v>42698</v>
      </c>
      <c r="I55" s="7">
        <v>42709</v>
      </c>
    </row>
    <row r="56" spans="1:9" ht="15.75" thickTop="1" x14ac:dyDescent="0.25">
      <c r="A56" s="8" t="s">
        <v>48</v>
      </c>
      <c r="B56" s="18">
        <f>SUM(B49:B55)</f>
        <v>931542016.62000012</v>
      </c>
      <c r="C56" s="18">
        <v>862065572.82000005</v>
      </c>
      <c r="D56" s="10">
        <v>1033496721</v>
      </c>
      <c r="E56" s="18">
        <f t="shared" ref="E56:F56" si="21">SUM(E49:E55)</f>
        <v>0.90134975534189432</v>
      </c>
      <c r="F56" s="18">
        <f t="shared" si="21"/>
        <v>2.7040492660256827</v>
      </c>
      <c r="G56" s="8"/>
      <c r="H56" s="8"/>
      <c r="I56" s="8"/>
    </row>
    <row r="57" spans="1:9" ht="15.75" x14ac:dyDescent="0.25">
      <c r="A57" s="45">
        <v>2017</v>
      </c>
      <c r="B57" s="45"/>
      <c r="C57" s="45"/>
      <c r="D57" s="45"/>
      <c r="E57" s="45"/>
      <c r="F57" s="45"/>
      <c r="G57" s="45"/>
      <c r="H57" s="45"/>
      <c r="I57" s="45"/>
    </row>
    <row r="58" spans="1:9" x14ac:dyDescent="0.25">
      <c r="A58" s="4" t="s">
        <v>44</v>
      </c>
      <c r="B58" s="17">
        <v>174717657.94999999</v>
      </c>
      <c r="D58" s="6">
        <v>1033496721</v>
      </c>
      <c r="E58" s="17">
        <f t="shared" ref="E58:E65" si="22">B58/D58</f>
        <v>0.16905487400186922</v>
      </c>
      <c r="F58" s="17">
        <f t="shared" ref="F58:F65" si="23">E58*3</f>
        <v>0.50716462200560763</v>
      </c>
      <c r="G58" s="4" t="s">
        <v>49</v>
      </c>
      <c r="H58" s="7">
        <v>42860</v>
      </c>
      <c r="I58" s="7">
        <v>42867</v>
      </c>
    </row>
    <row r="59" spans="1:9" x14ac:dyDescent="0.25">
      <c r="A59" s="4" t="s">
        <v>50</v>
      </c>
      <c r="B59" s="17">
        <v>100041066.7</v>
      </c>
      <c r="D59" s="6">
        <v>1033496721</v>
      </c>
      <c r="E59" s="17">
        <f t="shared" si="22"/>
        <v>9.6798629997782062E-2</v>
      </c>
      <c r="F59" s="17">
        <f t="shared" si="23"/>
        <v>0.2903958899933462</v>
      </c>
      <c r="G59" s="4" t="s">
        <v>51</v>
      </c>
      <c r="H59" s="7">
        <v>42878</v>
      </c>
      <c r="I59" s="7">
        <v>42886</v>
      </c>
    </row>
    <row r="60" spans="1:9" x14ac:dyDescent="0.25">
      <c r="A60" s="4" t="s">
        <v>80</v>
      </c>
      <c r="B60" s="17">
        <v>78117056.359999999</v>
      </c>
      <c r="D60" s="6">
        <v>1033496721</v>
      </c>
      <c r="E60" s="17">
        <f t="shared" si="22"/>
        <v>7.5585200003745343E-2</v>
      </c>
      <c r="F60" s="17">
        <f t="shared" si="23"/>
        <v>0.22675560001123601</v>
      </c>
      <c r="G60" s="4" t="s">
        <v>51</v>
      </c>
      <c r="H60" s="7">
        <v>42878</v>
      </c>
      <c r="I60" s="7">
        <v>42886</v>
      </c>
    </row>
    <row r="61" spans="1:9" x14ac:dyDescent="0.25">
      <c r="A61" s="4" t="s">
        <v>50</v>
      </c>
      <c r="B61" s="17">
        <v>675204.08</v>
      </c>
      <c r="D61" s="6">
        <v>1033496721</v>
      </c>
      <c r="E61" s="17">
        <f t="shared" si="22"/>
        <v>6.5332000216379972E-4</v>
      </c>
      <c r="F61" s="17">
        <f t="shared" si="23"/>
        <v>1.9599600064913992E-3</v>
      </c>
      <c r="G61" s="4" t="s">
        <v>52</v>
      </c>
      <c r="H61" s="7">
        <v>42963</v>
      </c>
      <c r="I61" s="7">
        <v>42975</v>
      </c>
    </row>
    <row r="62" spans="1:9" x14ac:dyDescent="0.25">
      <c r="A62" s="4" t="s">
        <v>80</v>
      </c>
      <c r="B62" s="17">
        <v>69211880.180000007</v>
      </c>
      <c r="D62" s="6">
        <v>1033496721</v>
      </c>
      <c r="E62" s="17">
        <f t="shared" si="22"/>
        <v>6.6968649995358828E-2</v>
      </c>
      <c r="F62" s="17">
        <f t="shared" si="23"/>
        <v>0.20090594998607647</v>
      </c>
      <c r="G62" s="4" t="s">
        <v>52</v>
      </c>
      <c r="H62" s="7">
        <v>42963</v>
      </c>
      <c r="I62" s="7">
        <v>42975</v>
      </c>
    </row>
    <row r="63" spans="1:9" x14ac:dyDescent="0.25">
      <c r="A63" s="4" t="s">
        <v>50</v>
      </c>
      <c r="B63" s="17">
        <v>44459054.109999999</v>
      </c>
      <c r="D63" s="6">
        <v>1033496721</v>
      </c>
      <c r="E63" s="17">
        <f t="shared" si="22"/>
        <v>4.3018089178823819E-2</v>
      </c>
      <c r="F63" s="17">
        <f t="shared" si="23"/>
        <v>0.12905426753647145</v>
      </c>
      <c r="G63" s="4" t="s">
        <v>83</v>
      </c>
      <c r="H63" s="7">
        <v>43056</v>
      </c>
      <c r="I63" s="7">
        <v>43067</v>
      </c>
    </row>
    <row r="64" spans="1:9" x14ac:dyDescent="0.25">
      <c r="A64" s="4" t="s">
        <v>80</v>
      </c>
      <c r="B64" s="17">
        <v>47983234.460000001</v>
      </c>
      <c r="D64" s="6">
        <v>1033496721</v>
      </c>
      <c r="E64" s="17">
        <f t="shared" si="22"/>
        <v>4.6428047119077408E-2</v>
      </c>
      <c r="F64" s="17">
        <f t="shared" si="23"/>
        <v>0.13928414135723222</v>
      </c>
      <c r="G64" s="4" t="s">
        <v>83</v>
      </c>
      <c r="H64" s="7">
        <v>43056</v>
      </c>
      <c r="I64" s="7">
        <v>43067</v>
      </c>
    </row>
    <row r="65" spans="1:11" ht="15.75" thickBot="1" x14ac:dyDescent="0.3">
      <c r="A65" s="4" t="s">
        <v>80</v>
      </c>
      <c r="B65" s="17">
        <v>93115443.260000005</v>
      </c>
      <c r="D65" s="6">
        <v>1033496721</v>
      </c>
      <c r="E65" s="17">
        <f t="shared" si="22"/>
        <v>9.0097473332960878E-2</v>
      </c>
      <c r="F65" s="17">
        <f t="shared" si="23"/>
        <v>0.27029241999888265</v>
      </c>
      <c r="G65" s="4" t="s">
        <v>53</v>
      </c>
      <c r="H65" s="7">
        <v>43087</v>
      </c>
      <c r="I65" s="7">
        <v>43097</v>
      </c>
    </row>
    <row r="66" spans="1:11" ht="15.75" thickTop="1" x14ac:dyDescent="0.25">
      <c r="A66" s="8" t="s">
        <v>54</v>
      </c>
      <c r="B66" s="18">
        <f>SUM(B58:B65)</f>
        <v>608320597.10000002</v>
      </c>
      <c r="C66" s="18">
        <v>648285445.92999995</v>
      </c>
      <c r="D66" s="10">
        <v>1033496721</v>
      </c>
      <c r="E66" s="18">
        <f t="shared" ref="E66:F66" si="24">SUM(E58:E65)</f>
        <v>0.58860428363178141</v>
      </c>
      <c r="F66" s="18">
        <f t="shared" si="24"/>
        <v>1.7658128508953443</v>
      </c>
      <c r="G66" s="8"/>
      <c r="H66" s="8"/>
      <c r="I66" s="8"/>
    </row>
    <row r="67" spans="1:11" ht="15.75" x14ac:dyDescent="0.25">
      <c r="A67" s="45">
        <v>2018</v>
      </c>
      <c r="B67" s="45"/>
      <c r="C67" s="45"/>
      <c r="D67" s="45"/>
      <c r="E67" s="45"/>
      <c r="F67" s="45"/>
      <c r="G67" s="45"/>
      <c r="H67" s="45"/>
      <c r="I67" s="45"/>
    </row>
    <row r="68" spans="1:11" x14ac:dyDescent="0.25">
      <c r="A68" s="4" t="s">
        <v>50</v>
      </c>
      <c r="B68" s="17">
        <v>159325441.02000001</v>
      </c>
      <c r="D68" s="6">
        <v>1033496721</v>
      </c>
      <c r="E68" s="17">
        <f t="shared" ref="E68:E74" si="25">B68/D68</f>
        <v>0.15416153509015343</v>
      </c>
      <c r="F68" s="17">
        <f t="shared" ref="F68:F74" si="26">E68*3</f>
        <v>0.46248460527046031</v>
      </c>
      <c r="G68" s="4" t="s">
        <v>55</v>
      </c>
      <c r="H68" s="7">
        <v>43223</v>
      </c>
      <c r="I68" s="7">
        <v>43231</v>
      </c>
    </row>
    <row r="69" spans="1:11" x14ac:dyDescent="0.25">
      <c r="A69" s="4" t="s">
        <v>56</v>
      </c>
      <c r="B69" s="17">
        <v>188081714.78999999</v>
      </c>
      <c r="D69" s="6">
        <v>1033496721</v>
      </c>
      <c r="E69" s="17">
        <f t="shared" si="25"/>
        <v>0.18198578763560488</v>
      </c>
      <c r="F69" s="17">
        <f t="shared" si="26"/>
        <v>0.54595736290681462</v>
      </c>
      <c r="G69" s="4" t="s">
        <v>57</v>
      </c>
      <c r="H69" s="7">
        <v>43235</v>
      </c>
      <c r="I69" s="7">
        <v>43243</v>
      </c>
    </row>
    <row r="70" spans="1:11" x14ac:dyDescent="0.25">
      <c r="A70" s="4" t="s">
        <v>81</v>
      </c>
      <c r="B70" s="17">
        <v>65762869.93</v>
      </c>
      <c r="D70" s="6">
        <v>1033496721</v>
      </c>
      <c r="E70" s="17">
        <f t="shared" si="25"/>
        <v>6.3631425812719147E-2</v>
      </c>
      <c r="F70" s="17">
        <f t="shared" si="26"/>
        <v>0.19089427743815746</v>
      </c>
      <c r="G70" s="4" t="s">
        <v>57</v>
      </c>
      <c r="H70" s="7">
        <v>43235</v>
      </c>
      <c r="I70" s="7">
        <v>43243</v>
      </c>
    </row>
    <row r="71" spans="1:11" x14ac:dyDescent="0.25">
      <c r="A71" s="4" t="s">
        <v>56</v>
      </c>
      <c r="B71" s="17">
        <v>91824622.739999995</v>
      </c>
      <c r="D71" s="6">
        <v>1033496721</v>
      </c>
      <c r="E71" s="17">
        <f t="shared" si="25"/>
        <v>8.8848489670244432E-2</v>
      </c>
      <c r="F71" s="17">
        <f t="shared" si="26"/>
        <v>0.26654546901073328</v>
      </c>
      <c r="G71" s="4" t="s">
        <v>58</v>
      </c>
      <c r="H71" s="7">
        <v>43322</v>
      </c>
      <c r="I71" s="7">
        <v>43332</v>
      </c>
    </row>
    <row r="72" spans="1:11" x14ac:dyDescent="0.25">
      <c r="A72" s="4" t="s">
        <v>81</v>
      </c>
      <c r="B72" s="17">
        <v>72525033.189999998</v>
      </c>
      <c r="D72" s="6">
        <v>1033496721</v>
      </c>
      <c r="E72" s="17">
        <f t="shared" si="25"/>
        <v>7.0174420214730415E-2</v>
      </c>
      <c r="F72" s="17">
        <f t="shared" si="26"/>
        <v>0.21052326064419125</v>
      </c>
      <c r="G72" s="4" t="s">
        <v>58</v>
      </c>
      <c r="H72" s="7">
        <v>43322</v>
      </c>
      <c r="I72" s="7">
        <v>43332</v>
      </c>
    </row>
    <row r="73" spans="1:11" x14ac:dyDescent="0.25">
      <c r="A73" s="4" t="s">
        <v>56</v>
      </c>
      <c r="B73" s="17">
        <v>245135372.33000001</v>
      </c>
      <c r="D73" s="6">
        <v>1033496721</v>
      </c>
      <c r="E73" s="17">
        <f t="shared" si="25"/>
        <v>0.23719027583639524</v>
      </c>
      <c r="F73" s="17">
        <f t="shared" si="26"/>
        <v>0.71157082750918565</v>
      </c>
      <c r="G73" s="4" t="s">
        <v>59</v>
      </c>
      <c r="H73" s="7">
        <v>43416</v>
      </c>
      <c r="I73" s="7">
        <v>43426</v>
      </c>
    </row>
    <row r="74" spans="1:11" ht="15.75" thickBot="1" x14ac:dyDescent="0.3">
      <c r="A74" s="4" t="s">
        <v>81</v>
      </c>
      <c r="B74" s="17">
        <v>137550017.68000001</v>
      </c>
      <c r="D74" s="6">
        <v>1033496721</v>
      </c>
      <c r="E74" s="17">
        <f t="shared" si="25"/>
        <v>0.13309187623440946</v>
      </c>
      <c r="F74" s="17">
        <f t="shared" si="26"/>
        <v>0.39927562870322841</v>
      </c>
      <c r="G74" s="4" t="s">
        <v>60</v>
      </c>
      <c r="H74" s="7">
        <v>43452</v>
      </c>
      <c r="I74" s="7">
        <v>43462</v>
      </c>
    </row>
    <row r="75" spans="1:11" ht="15.75" thickTop="1" x14ac:dyDescent="0.25">
      <c r="A75" s="8" t="s">
        <v>61</v>
      </c>
      <c r="B75" s="18">
        <f>SUM(B68:B74)</f>
        <v>960205071.68000007</v>
      </c>
      <c r="C75" s="18">
        <v>1071305346.51</v>
      </c>
      <c r="D75" s="10">
        <v>1033496721</v>
      </c>
      <c r="E75" s="18">
        <f t="shared" ref="E75:F75" si="27">SUM(E68:E74)</f>
        <v>0.92908381049425703</v>
      </c>
      <c r="F75" s="18">
        <f t="shared" si="27"/>
        <v>2.7872514314827712</v>
      </c>
      <c r="G75" s="8"/>
      <c r="H75" s="8"/>
      <c r="I75" s="8"/>
      <c r="K75" s="28"/>
    </row>
    <row r="76" spans="1:11" ht="15.75" x14ac:dyDescent="0.25">
      <c r="A76" s="45">
        <v>2019</v>
      </c>
      <c r="B76" s="45"/>
      <c r="C76" s="45"/>
      <c r="D76" s="45"/>
      <c r="E76" s="45"/>
      <c r="F76" s="45"/>
      <c r="G76" s="45"/>
      <c r="H76" s="45"/>
      <c r="I76" s="45"/>
      <c r="K76" s="28"/>
    </row>
    <row r="77" spans="1:11" x14ac:dyDescent="0.25">
      <c r="A77" s="4" t="s">
        <v>56</v>
      </c>
      <c r="B77" s="17">
        <v>57169934.183000006</v>
      </c>
      <c r="D77" s="6">
        <v>1033496721</v>
      </c>
      <c r="E77" s="17">
        <f t="shared" ref="E77:E79" si="28">B77/D77</f>
        <v>5.5316996194901331E-2</v>
      </c>
      <c r="F77" s="17">
        <f t="shared" ref="F77:F79" si="29">E77*3</f>
        <v>0.165950988584704</v>
      </c>
      <c r="G77" s="7" t="s">
        <v>66</v>
      </c>
      <c r="H77" s="7">
        <v>43591</v>
      </c>
      <c r="I77" s="7">
        <v>43599</v>
      </c>
      <c r="K77" s="28"/>
    </row>
    <row r="78" spans="1:11" x14ac:dyDescent="0.25">
      <c r="A78" s="4" t="s">
        <v>62</v>
      </c>
      <c r="B78" s="17">
        <v>18872498.719999999</v>
      </c>
      <c r="D78" s="6">
        <v>1033496721</v>
      </c>
      <c r="E78" s="17">
        <f t="shared" si="28"/>
        <v>1.8260821090694102E-2</v>
      </c>
      <c r="F78" s="17">
        <f t="shared" si="29"/>
        <v>5.4782463272082305E-2</v>
      </c>
      <c r="G78" s="7" t="s">
        <v>67</v>
      </c>
      <c r="H78" s="7">
        <v>43605</v>
      </c>
      <c r="I78" s="7">
        <v>43613</v>
      </c>
    </row>
    <row r="79" spans="1:11" x14ac:dyDescent="0.25">
      <c r="A79" s="4" t="s">
        <v>82</v>
      </c>
      <c r="B79" s="17">
        <v>77875365.230000004</v>
      </c>
      <c r="D79" s="6">
        <v>1033496721</v>
      </c>
      <c r="E79" s="17">
        <f t="shared" si="28"/>
        <v>7.5351342338704913E-2</v>
      </c>
      <c r="F79" s="17">
        <f t="shared" si="29"/>
        <v>0.22605402701611474</v>
      </c>
      <c r="G79" s="7" t="s">
        <v>67</v>
      </c>
      <c r="H79" s="7">
        <v>43605</v>
      </c>
      <c r="I79" s="7">
        <v>43613</v>
      </c>
    </row>
    <row r="80" spans="1:11" x14ac:dyDescent="0.25">
      <c r="A80" s="4" t="s">
        <v>62</v>
      </c>
      <c r="B80" s="17">
        <v>180022512.74000001</v>
      </c>
      <c r="D80" s="6">
        <v>1033496721</v>
      </c>
      <c r="E80" s="17">
        <f t="shared" ref="E80:E81" si="30">B80/D80</f>
        <v>0.17418779284157981</v>
      </c>
      <c r="F80" s="17">
        <f t="shared" ref="F80:F81" si="31">E80*3</f>
        <v>0.52256337852473944</v>
      </c>
      <c r="G80" s="7" t="s">
        <v>86</v>
      </c>
      <c r="H80" s="7">
        <v>43686</v>
      </c>
      <c r="I80" s="7">
        <v>43696</v>
      </c>
    </row>
    <row r="81" spans="1:9" x14ac:dyDescent="0.25">
      <c r="A81" s="4" t="s">
        <v>82</v>
      </c>
      <c r="B81" s="17">
        <v>68708148.689999998</v>
      </c>
      <c r="D81" s="6">
        <v>1033496721</v>
      </c>
      <c r="E81" s="17">
        <f t="shared" si="30"/>
        <v>6.6481244975328757E-2</v>
      </c>
      <c r="F81" s="17">
        <f t="shared" si="31"/>
        <v>0.19944373492598627</v>
      </c>
      <c r="G81" s="7" t="s">
        <v>86</v>
      </c>
      <c r="H81" s="7">
        <v>43686</v>
      </c>
      <c r="I81" s="7">
        <v>43696</v>
      </c>
    </row>
    <row r="82" spans="1:9" x14ac:dyDescent="0.25">
      <c r="A82" s="4" t="s">
        <v>62</v>
      </c>
      <c r="B82" s="17">
        <v>121156250.656561</v>
      </c>
      <c r="D82" s="6">
        <v>1033496721</v>
      </c>
      <c r="E82" s="17">
        <f t="shared" ref="E82:E83" si="32">B82/D82</f>
        <v>0.11722944852629194</v>
      </c>
      <c r="F82" s="17">
        <f t="shared" ref="F82:F83" si="33">E82*3</f>
        <v>0.35168834557887585</v>
      </c>
      <c r="G82" s="7" t="s">
        <v>87</v>
      </c>
      <c r="H82" s="7">
        <v>43790</v>
      </c>
      <c r="I82" s="7">
        <v>43798</v>
      </c>
    </row>
    <row r="83" spans="1:9" x14ac:dyDescent="0.25">
      <c r="A83" s="4" t="s">
        <v>82</v>
      </c>
      <c r="B83" s="17">
        <v>65386680.209807001</v>
      </c>
      <c r="D83" s="6">
        <v>1033496721</v>
      </c>
      <c r="E83" s="17">
        <f t="shared" si="32"/>
        <v>6.3267428798941497E-2</v>
      </c>
      <c r="F83" s="17">
        <f t="shared" si="33"/>
        <v>0.1898022863968245</v>
      </c>
      <c r="G83" s="7" t="s">
        <v>87</v>
      </c>
      <c r="H83" s="7">
        <v>43790</v>
      </c>
      <c r="I83" s="7">
        <v>43798</v>
      </c>
    </row>
    <row r="84" spans="1:9" ht="15.75" thickBot="1" x14ac:dyDescent="0.3">
      <c r="A84" s="4" t="s">
        <v>82</v>
      </c>
      <c r="B84" s="17">
        <f>[1]Dividendos!B84</f>
        <v>62153274.305213064</v>
      </c>
      <c r="C84" s="28"/>
      <c r="D84" s="6">
        <v>1033496721</v>
      </c>
      <c r="E84" s="17">
        <f>[1]Dividendos!E84</f>
        <v>6.0138820997007368E-2</v>
      </c>
      <c r="F84" s="17">
        <f>[1]Dividendos!F84</f>
        <v>0.1804164629910221</v>
      </c>
      <c r="G84" s="7" t="str">
        <f>[1]Dividendos!G84</f>
        <v>RCA 11/12/2019</v>
      </c>
      <c r="H84" s="7">
        <f>[1]Dividendos!H84</f>
        <v>43816</v>
      </c>
      <c r="I84" s="7">
        <f>[1]Dividendos!I84</f>
        <v>43826</v>
      </c>
    </row>
    <row r="85" spans="1:9" ht="15.75" thickTop="1" x14ac:dyDescent="0.25">
      <c r="A85" s="8" t="s">
        <v>88</v>
      </c>
      <c r="B85" s="18">
        <f>SUM(B77:B84)</f>
        <v>651344664.73458111</v>
      </c>
      <c r="C85" s="18">
        <v>1002314979.86</v>
      </c>
      <c r="D85" s="10">
        <v>1033496721</v>
      </c>
      <c r="E85" s="18">
        <f>SUM(E77:E84)</f>
        <v>0.63023389576344979</v>
      </c>
      <c r="F85" s="18">
        <f>SUM(F77:F84)</f>
        <v>1.8907016872903493</v>
      </c>
      <c r="G85" s="8"/>
      <c r="H85" s="8"/>
      <c r="I85" s="8"/>
    </row>
    <row r="86" spans="1:9" ht="15.75" x14ac:dyDescent="0.25">
      <c r="A86" s="45">
        <v>2020</v>
      </c>
      <c r="B86" s="45"/>
      <c r="C86" s="45"/>
      <c r="D86" s="45"/>
      <c r="E86" s="45"/>
      <c r="F86" s="45"/>
      <c r="G86" s="45"/>
      <c r="H86" s="45"/>
      <c r="I86" s="45"/>
    </row>
    <row r="87" spans="1:9" x14ac:dyDescent="0.25">
      <c r="A87" s="4" t="s">
        <v>62</v>
      </c>
      <c r="B87" s="17">
        <v>61762435.030000001</v>
      </c>
      <c r="D87" s="6">
        <v>1033496721</v>
      </c>
      <c r="E87" s="17">
        <f t="shared" ref="E87" si="34">B87/D87</f>
        <v>5.9760649235770534E-2</v>
      </c>
      <c r="F87" s="17">
        <f t="shared" ref="F87" si="35">E87*3</f>
        <v>0.1792819477073116</v>
      </c>
      <c r="G87" s="7" t="s">
        <v>89</v>
      </c>
      <c r="H87" s="7">
        <v>43958</v>
      </c>
      <c r="I87" s="7">
        <v>43966</v>
      </c>
    </row>
    <row r="88" spans="1:9" x14ac:dyDescent="0.25">
      <c r="A88" s="4" t="s">
        <v>90</v>
      </c>
      <c r="B88" s="29">
        <v>180441773.77000001</v>
      </c>
      <c r="D88" s="6">
        <v>1033496721</v>
      </c>
      <c r="E88" s="17">
        <v>0.17459346501</v>
      </c>
      <c r="F88" s="29">
        <v>0.52378039502999996</v>
      </c>
      <c r="G88" s="7" t="s">
        <v>91</v>
      </c>
      <c r="H88" s="7">
        <v>43971</v>
      </c>
      <c r="I88" s="7">
        <v>43979</v>
      </c>
    </row>
    <row r="89" spans="1:9" x14ac:dyDescent="0.25">
      <c r="A89" s="4" t="s">
        <v>94</v>
      </c>
      <c r="B89" s="29">
        <v>61276508.619999997</v>
      </c>
      <c r="D89" s="6">
        <v>1033496721</v>
      </c>
      <c r="E89" s="17">
        <v>5.9290472099999998E-2</v>
      </c>
      <c r="F89" s="29">
        <v>0.1778714163</v>
      </c>
      <c r="G89" s="7" t="s">
        <v>91</v>
      </c>
      <c r="H89" s="7">
        <v>43971</v>
      </c>
      <c r="I89" s="7">
        <v>43979</v>
      </c>
    </row>
    <row r="90" spans="1:9" x14ac:dyDescent="0.25">
      <c r="A90" s="4" t="s">
        <v>90</v>
      </c>
      <c r="B90" s="17">
        <v>220542323.60950696</v>
      </c>
      <c r="D90" s="6">
        <v>1033496721</v>
      </c>
      <c r="E90" s="17">
        <v>0.21339431319999999</v>
      </c>
      <c r="F90" s="17">
        <v>0.64018293959999995</v>
      </c>
      <c r="G90" s="7" t="s">
        <v>93</v>
      </c>
      <c r="H90" s="7">
        <v>44061</v>
      </c>
      <c r="I90" s="7">
        <v>44069</v>
      </c>
    </row>
    <row r="91" spans="1:9" x14ac:dyDescent="0.25">
      <c r="A91" s="4" t="s">
        <v>95</v>
      </c>
      <c r="B91" s="17">
        <v>58764230.668993004</v>
      </c>
      <c r="D91" s="6">
        <v>1033496721</v>
      </c>
      <c r="E91" s="17">
        <v>5.6859619629999997E-2</v>
      </c>
      <c r="F91" s="17">
        <v>0.17057885888999999</v>
      </c>
      <c r="G91" s="7" t="s">
        <v>93</v>
      </c>
      <c r="H91" s="7">
        <v>44061</v>
      </c>
      <c r="I91" s="7">
        <v>44069</v>
      </c>
    </row>
    <row r="92" spans="1:9" x14ac:dyDescent="0.25">
      <c r="A92" s="4" t="s">
        <v>90</v>
      </c>
      <c r="B92" s="17">
        <v>410772221.4924891</v>
      </c>
      <c r="D92" s="6">
        <v>1033496721</v>
      </c>
      <c r="E92" s="17">
        <v>0.39745865774</v>
      </c>
      <c r="F92" s="17">
        <v>1.1923759732199999</v>
      </c>
      <c r="G92" s="7" t="s">
        <v>96</v>
      </c>
      <c r="H92" s="7">
        <v>44151</v>
      </c>
      <c r="I92" s="7">
        <v>44160</v>
      </c>
    </row>
    <row r="93" spans="1:9" x14ac:dyDescent="0.25">
      <c r="A93" s="4" t="s">
        <v>95</v>
      </c>
      <c r="B93" s="17">
        <v>58415407.89887698</v>
      </c>
      <c r="D93" s="6">
        <v>1033496721</v>
      </c>
      <c r="E93" s="17">
        <v>5.6522102460000001E-2</v>
      </c>
      <c r="F93" s="17">
        <v>0.16956630738</v>
      </c>
      <c r="G93" s="7" t="s">
        <v>96</v>
      </c>
      <c r="H93" s="7">
        <v>44151</v>
      </c>
      <c r="I93" s="7">
        <v>44160</v>
      </c>
    </row>
    <row r="94" spans="1:9" ht="15.75" thickBot="1" x14ac:dyDescent="0.3">
      <c r="A94" s="4" t="s">
        <v>95</v>
      </c>
      <c r="B94" s="17">
        <v>54217858.600000001</v>
      </c>
      <c r="D94" s="6">
        <v>1033496721</v>
      </c>
      <c r="E94" s="17">
        <v>5.2460600500000003E-2</v>
      </c>
      <c r="F94" s="17">
        <v>0.1573818015</v>
      </c>
      <c r="G94" s="7" t="s">
        <v>97</v>
      </c>
      <c r="H94" s="7">
        <v>44181</v>
      </c>
      <c r="I94" s="7">
        <v>44193</v>
      </c>
    </row>
    <row r="95" spans="1:9" ht="15.75" thickTop="1" x14ac:dyDescent="0.25">
      <c r="A95" s="8" t="s">
        <v>123</v>
      </c>
      <c r="B95" s="18">
        <f>SUM(B87:B94)</f>
        <v>1106192759.6898661</v>
      </c>
      <c r="C95" s="18">
        <v>2262926672.5300002</v>
      </c>
      <c r="D95" s="18">
        <v>1033496721</v>
      </c>
      <c r="E95" s="18">
        <f t="shared" ref="E95:F95" si="36">SUM(E87:E94)</f>
        <v>1.0703398798757704</v>
      </c>
      <c r="F95" s="18">
        <f t="shared" si="36"/>
        <v>3.2110196396273119</v>
      </c>
      <c r="G95" s="8"/>
      <c r="H95" s="8"/>
      <c r="I95" s="8"/>
    </row>
    <row r="96" spans="1:9" ht="15.75" x14ac:dyDescent="0.25">
      <c r="A96" s="45">
        <v>2021</v>
      </c>
      <c r="B96" s="45"/>
      <c r="C96" s="45"/>
      <c r="D96" s="45"/>
      <c r="E96" s="45"/>
      <c r="F96" s="45"/>
      <c r="G96" s="45"/>
      <c r="H96" s="45"/>
      <c r="I96" s="45"/>
    </row>
    <row r="97" spans="1:9" x14ac:dyDescent="0.25">
      <c r="A97" s="4" t="s">
        <v>90</v>
      </c>
      <c r="B97" s="29">
        <v>561943908.97000003</v>
      </c>
      <c r="D97" s="6">
        <v>1033496721</v>
      </c>
      <c r="E97" s="17">
        <f>B97/D97</f>
        <v>0.54373071297823694</v>
      </c>
      <c r="F97" s="17">
        <f t="shared" ref="F97" si="37">E97*3</f>
        <v>1.6311921389347108</v>
      </c>
      <c r="G97" s="7" t="s">
        <v>101</v>
      </c>
      <c r="H97" s="7">
        <v>44321</v>
      </c>
      <c r="I97" s="7" t="s">
        <v>102</v>
      </c>
    </row>
    <row r="98" spans="1:9" x14ac:dyDescent="0.25">
      <c r="A98" s="4" t="s">
        <v>99</v>
      </c>
      <c r="B98" s="29">
        <v>401572852.07999998</v>
      </c>
      <c r="D98" s="6">
        <v>1033496721</v>
      </c>
      <c r="E98" s="17">
        <f t="shared" ref="E98:E99" si="38">B98/D98</f>
        <v>0.38855745153351096</v>
      </c>
      <c r="F98" s="17">
        <f>E98*3</f>
        <v>1.1656723546005328</v>
      </c>
      <c r="G98" s="7" t="s">
        <v>98</v>
      </c>
      <c r="H98" s="7">
        <v>44335</v>
      </c>
      <c r="I98" s="7" t="s">
        <v>102</v>
      </c>
    </row>
    <row r="99" spans="1:9" x14ac:dyDescent="0.25">
      <c r="A99" s="4" t="s">
        <v>100</v>
      </c>
      <c r="B99" s="29">
        <v>65003941.520000003</v>
      </c>
      <c r="D99" s="6">
        <v>1033496721</v>
      </c>
      <c r="E99" s="17">
        <f t="shared" si="38"/>
        <v>6.2897095074576442E-2</v>
      </c>
      <c r="F99" s="17">
        <f>E99*3</f>
        <v>0.18869128522372933</v>
      </c>
      <c r="G99" s="7" t="s">
        <v>98</v>
      </c>
      <c r="H99" s="7">
        <v>44335</v>
      </c>
      <c r="I99" s="7" t="s">
        <v>102</v>
      </c>
    </row>
    <row r="100" spans="1:9" x14ac:dyDescent="0.25">
      <c r="A100" s="4" t="s">
        <v>99</v>
      </c>
      <c r="B100" s="29">
        <v>320984644.25</v>
      </c>
      <c r="D100" s="6">
        <v>1033496721</v>
      </c>
      <c r="E100" s="17">
        <f>B100/D100</f>
        <v>0.31058119269059586</v>
      </c>
      <c r="F100" s="17">
        <f>E100*3</f>
        <v>0.93174357807178754</v>
      </c>
      <c r="G100" s="7" t="s">
        <v>103</v>
      </c>
      <c r="H100" s="7">
        <v>44347</v>
      </c>
      <c r="I100" s="7" t="s">
        <v>104</v>
      </c>
    </row>
    <row r="101" spans="1:9" ht="15.75" thickBot="1" x14ac:dyDescent="0.3">
      <c r="A101" s="4" t="s">
        <v>110</v>
      </c>
      <c r="B101" s="29">
        <v>202015355.75</v>
      </c>
      <c r="D101" s="6">
        <v>1033496721</v>
      </c>
      <c r="E101" s="17">
        <f>B101/D101</f>
        <v>0.19546782456603459</v>
      </c>
      <c r="F101" s="17">
        <f>E101*3</f>
        <v>0.58640347369810375</v>
      </c>
      <c r="G101" s="7" t="s">
        <v>103</v>
      </c>
      <c r="H101" s="7">
        <v>44469</v>
      </c>
      <c r="I101" s="7" t="s">
        <v>104</v>
      </c>
    </row>
    <row r="102" spans="1:9" ht="15.75" thickTop="1" x14ac:dyDescent="0.25">
      <c r="A102" s="8" t="s">
        <v>124</v>
      </c>
      <c r="B102" s="18">
        <f>SUM((B98:B101),B104:B105)</f>
        <v>1789869543.9000001</v>
      </c>
      <c r="C102" s="18">
        <v>2213713757.27</v>
      </c>
      <c r="D102" s="10">
        <v>1033496721</v>
      </c>
      <c r="E102" s="18">
        <f>SUM(E97:E101)</f>
        <v>1.5012342768429547</v>
      </c>
      <c r="F102" s="18">
        <f>SUM(F97:F101)</f>
        <v>4.503702830528864</v>
      </c>
      <c r="G102" s="8"/>
      <c r="H102" s="8"/>
      <c r="I102" s="8"/>
    </row>
    <row r="103" spans="1:9" ht="15.75" x14ac:dyDescent="0.25">
      <c r="A103" s="45">
        <v>2022</v>
      </c>
      <c r="B103" s="45"/>
      <c r="C103" s="45"/>
      <c r="D103" s="45"/>
      <c r="E103" s="45"/>
      <c r="F103" s="45"/>
      <c r="G103" s="45"/>
      <c r="H103" s="45"/>
      <c r="I103" s="45"/>
    </row>
    <row r="104" spans="1:9" s="36" customFormat="1" x14ac:dyDescent="0.25">
      <c r="A104" s="34" t="s">
        <v>99</v>
      </c>
      <c r="B104" s="35">
        <v>147011157.97999999</v>
      </c>
      <c r="D104" s="37">
        <v>1033496721</v>
      </c>
      <c r="E104" s="38">
        <f>B104/D104</f>
        <v>0.1422463709780846</v>
      </c>
      <c r="F104" s="38">
        <f>E104*3</f>
        <v>0.42673911293425382</v>
      </c>
      <c r="G104" s="39" t="s">
        <v>105</v>
      </c>
      <c r="H104" s="39">
        <v>44691</v>
      </c>
      <c r="I104" s="39" t="s">
        <v>106</v>
      </c>
    </row>
    <row r="105" spans="1:9" s="36" customFormat="1" x14ac:dyDescent="0.25">
      <c r="A105" s="34" t="s">
        <v>99</v>
      </c>
      <c r="B105" s="35">
        <v>653281592.32000005</v>
      </c>
      <c r="D105" s="37">
        <v>1033496721</v>
      </c>
      <c r="E105" s="38">
        <f>B105/D105</f>
        <v>0.63210804547874333</v>
      </c>
      <c r="F105" s="38">
        <f>E105*3</f>
        <v>1.89632413643623</v>
      </c>
      <c r="G105" s="39" t="s">
        <v>105</v>
      </c>
      <c r="H105" s="39">
        <v>44691</v>
      </c>
      <c r="I105" s="39" t="s">
        <v>106</v>
      </c>
    </row>
    <row r="106" spans="1:9" x14ac:dyDescent="0.25">
      <c r="A106" s="4" t="s">
        <v>107</v>
      </c>
      <c r="B106" s="29">
        <v>308799210.73000002</v>
      </c>
      <c r="D106" s="6">
        <v>1033496721</v>
      </c>
      <c r="E106" s="17">
        <f t="shared" ref="E106:E110" si="39">B106/D106</f>
        <v>0.2987907019494066</v>
      </c>
      <c r="F106" s="17">
        <f t="shared" ref="F106:F110" si="40">E106*3</f>
        <v>0.8963721058482198</v>
      </c>
      <c r="G106" s="7" t="s">
        <v>108</v>
      </c>
      <c r="H106" s="7">
        <v>44789</v>
      </c>
      <c r="I106" s="39" t="s">
        <v>109</v>
      </c>
    </row>
    <row r="107" spans="1:9" x14ac:dyDescent="0.25">
      <c r="A107" s="4" t="s">
        <v>107</v>
      </c>
      <c r="B107" s="29">
        <v>197934143.18000001</v>
      </c>
      <c r="D107" s="6">
        <v>1033496721</v>
      </c>
      <c r="E107" s="17">
        <f t="shared" si="39"/>
        <v>0.19151888840874223</v>
      </c>
      <c r="F107" s="17">
        <f t="shared" si="40"/>
        <v>0.57455666522622673</v>
      </c>
      <c r="G107" s="7" t="s">
        <v>108</v>
      </c>
      <c r="H107" s="7">
        <v>44789</v>
      </c>
      <c r="I107" s="39" t="s">
        <v>109</v>
      </c>
    </row>
    <row r="108" spans="1:9" x14ac:dyDescent="0.25">
      <c r="A108" s="4" t="s">
        <v>107</v>
      </c>
      <c r="B108" s="29">
        <v>45159383.859999999</v>
      </c>
      <c r="D108" s="6">
        <v>1033496721</v>
      </c>
      <c r="E108" s="17">
        <f t="shared" si="39"/>
        <v>4.3695720501468333E-2</v>
      </c>
      <c r="F108" s="17">
        <f t="shared" si="40"/>
        <v>0.131087161504405</v>
      </c>
      <c r="G108" s="7" t="s">
        <v>111</v>
      </c>
      <c r="H108" s="7">
        <v>44881</v>
      </c>
      <c r="I108" s="39" t="s">
        <v>112</v>
      </c>
    </row>
    <row r="109" spans="1:9" x14ac:dyDescent="0.25">
      <c r="A109" s="4" t="s">
        <v>107</v>
      </c>
      <c r="B109" s="29">
        <v>113399544.48999999</v>
      </c>
      <c r="D109" s="6">
        <v>1033496721</v>
      </c>
      <c r="E109" s="17">
        <f t="shared" si="39"/>
        <v>0.10972414540442456</v>
      </c>
      <c r="F109" s="17">
        <f t="shared" si="40"/>
        <v>0.32917243621327369</v>
      </c>
      <c r="G109" s="7" t="s">
        <v>111</v>
      </c>
      <c r="H109" s="7">
        <v>44881</v>
      </c>
      <c r="I109" s="39" t="s">
        <v>112</v>
      </c>
    </row>
    <row r="110" spans="1:9" ht="15.75" thickBot="1" x14ac:dyDescent="0.3">
      <c r="A110" s="4" t="s">
        <v>107</v>
      </c>
      <c r="B110" s="29">
        <v>206818751.72</v>
      </c>
      <c r="D110" s="6">
        <v>1033496721</v>
      </c>
      <c r="E110" s="17">
        <f t="shared" si="39"/>
        <v>0.20011553739607849</v>
      </c>
      <c r="F110" s="17">
        <f t="shared" si="40"/>
        <v>0.60034661218823548</v>
      </c>
      <c r="G110" s="7" t="s">
        <v>111</v>
      </c>
      <c r="H110" s="7">
        <v>44881</v>
      </c>
      <c r="I110" s="39" t="s">
        <v>112</v>
      </c>
    </row>
    <row r="111" spans="1:9" ht="15.75" thickTop="1" x14ac:dyDescent="0.25">
      <c r="A111" s="8" t="s">
        <v>115</v>
      </c>
      <c r="B111" s="18">
        <f>SUM(B104:B110)</f>
        <v>1672403784.2800002</v>
      </c>
      <c r="C111" s="18">
        <v>1449214576.8299999</v>
      </c>
      <c r="D111" s="10">
        <v>1033496721</v>
      </c>
      <c r="E111" s="18">
        <f>SUM(E106:E110)</f>
        <v>0.84384499366012011</v>
      </c>
      <c r="F111" s="18">
        <f>SUM(F104:F110)</f>
        <v>4.8545982303508444</v>
      </c>
      <c r="G111" s="8"/>
      <c r="H111" s="8"/>
      <c r="I111" s="8"/>
    </row>
    <row r="112" spans="1:9" ht="15.75" x14ac:dyDescent="0.25">
      <c r="A112" s="45">
        <v>2023</v>
      </c>
      <c r="B112" s="45"/>
      <c r="C112" s="45"/>
      <c r="D112" s="45"/>
      <c r="E112" s="45"/>
      <c r="F112" s="45"/>
      <c r="G112" s="45"/>
      <c r="H112" s="45"/>
      <c r="I112" s="45"/>
    </row>
    <row r="113" spans="1:9" x14ac:dyDescent="0.25">
      <c r="A113" s="4" t="s">
        <v>107</v>
      </c>
      <c r="B113" s="29">
        <v>460000000.06</v>
      </c>
      <c r="D113" s="6">
        <v>1033496721</v>
      </c>
      <c r="E113" s="17">
        <f>B113/D113</f>
        <v>0.44509091389753913</v>
      </c>
      <c r="F113" s="17">
        <f>E113*3</f>
        <v>1.3352727416926173</v>
      </c>
      <c r="G113" s="7" t="s">
        <v>113</v>
      </c>
      <c r="H113" s="7">
        <v>44937</v>
      </c>
      <c r="I113" s="39" t="s">
        <v>114</v>
      </c>
    </row>
    <row r="114" spans="1:9" x14ac:dyDescent="0.25">
      <c r="A114" s="4" t="s">
        <v>107</v>
      </c>
      <c r="B114" s="40">
        <v>26048121.949999999</v>
      </c>
      <c r="D114" s="6">
        <v>1033496721</v>
      </c>
      <c r="E114" s="17">
        <v>2.5203874790000001E-2</v>
      </c>
      <c r="F114" s="17">
        <f t="shared" ref="F114:F117" si="41">E114*3</f>
        <v>7.5611624370000005E-2</v>
      </c>
      <c r="G114" s="7" t="s">
        <v>117</v>
      </c>
      <c r="H114" s="7">
        <v>45146</v>
      </c>
      <c r="I114" s="39">
        <v>45167</v>
      </c>
    </row>
    <row r="115" spans="1:9" x14ac:dyDescent="0.25">
      <c r="A115" s="4" t="s">
        <v>116</v>
      </c>
      <c r="B115" s="40">
        <v>97192323.299999997</v>
      </c>
      <c r="D115" s="6">
        <v>1033496721</v>
      </c>
      <c r="E115" s="17">
        <v>9.4042217380000001E-2</v>
      </c>
      <c r="F115" s="17">
        <f t="shared" si="41"/>
        <v>0.28212665213999999</v>
      </c>
      <c r="G115" s="7" t="s">
        <v>118</v>
      </c>
      <c r="H115" s="7">
        <v>45146</v>
      </c>
      <c r="I115" s="39">
        <v>45167</v>
      </c>
    </row>
    <row r="116" spans="1:9" x14ac:dyDescent="0.25">
      <c r="A116" s="4" t="s">
        <v>119</v>
      </c>
      <c r="B116" s="40">
        <v>216247975.15000001</v>
      </c>
      <c r="D116" s="6">
        <v>1033496721</v>
      </c>
      <c r="E116" s="17">
        <v>0.20923914972999999</v>
      </c>
      <c r="F116" s="17">
        <f t="shared" si="41"/>
        <v>0.62771744918999994</v>
      </c>
      <c r="G116" s="7" t="s">
        <v>118</v>
      </c>
      <c r="H116" s="7">
        <v>45146</v>
      </c>
      <c r="I116" s="39">
        <v>45167</v>
      </c>
    </row>
    <row r="117" spans="1:9" x14ac:dyDescent="0.25">
      <c r="A117" s="4" t="s">
        <v>116</v>
      </c>
      <c r="B117" s="29">
        <v>4075542.15</v>
      </c>
      <c r="D117" s="41">
        <v>1033496721</v>
      </c>
      <c r="E117" s="17">
        <v>3.9434495199999996E-3</v>
      </c>
      <c r="F117" s="17">
        <f t="shared" si="41"/>
        <v>1.1830348559999999E-2</v>
      </c>
      <c r="G117" s="7" t="s">
        <v>120</v>
      </c>
      <c r="H117" s="7">
        <v>45244</v>
      </c>
      <c r="I117" s="7">
        <v>45245</v>
      </c>
    </row>
    <row r="118" spans="1:9" ht="15.75" thickBot="1" x14ac:dyDescent="0.3">
      <c r="A118" s="4" t="s">
        <v>119</v>
      </c>
      <c r="B118" s="29">
        <v>200480522.69</v>
      </c>
      <c r="D118" s="41">
        <v>1033496721</v>
      </c>
      <c r="E118" s="17">
        <v>0.19398273706999999</v>
      </c>
      <c r="F118" s="17">
        <f>E118*3</f>
        <v>0.58194821120999995</v>
      </c>
      <c r="G118" s="7" t="s">
        <v>120</v>
      </c>
      <c r="H118" s="7">
        <v>45244</v>
      </c>
      <c r="I118" s="7">
        <v>45245</v>
      </c>
    </row>
    <row r="119" spans="1:9" ht="15.75" thickTop="1" x14ac:dyDescent="0.25">
      <c r="A119" s="8" t="s">
        <v>122</v>
      </c>
      <c r="B119" s="18">
        <f>SUM(B113:B118)</f>
        <v>1004044485.3</v>
      </c>
      <c r="C119" s="18">
        <v>1367834713.22</v>
      </c>
      <c r="D119" s="10">
        <v>1033496721</v>
      </c>
      <c r="E119" s="18">
        <f>SUM(E113:E117)</f>
        <v>0.77751960531753916</v>
      </c>
      <c r="F119" s="18">
        <f>SUM(F111:F117)</f>
        <v>7.1871570463034615</v>
      </c>
      <c r="G119" s="8"/>
      <c r="H119" s="8"/>
      <c r="I119" s="8"/>
    </row>
    <row r="120" spans="1:9" ht="15.75" x14ac:dyDescent="0.25">
      <c r="A120" s="45">
        <v>2024</v>
      </c>
      <c r="B120" s="45"/>
      <c r="C120" s="45"/>
      <c r="D120" s="45"/>
      <c r="E120" s="45"/>
      <c r="F120" s="45"/>
      <c r="G120" s="45"/>
      <c r="H120" s="45"/>
      <c r="I120" s="45"/>
    </row>
    <row r="121" spans="1:9" x14ac:dyDescent="0.25">
      <c r="A121" s="4" t="s">
        <v>116</v>
      </c>
      <c r="B121" s="29">
        <v>228003184.16999999</v>
      </c>
      <c r="D121" s="6">
        <v>1033496721</v>
      </c>
      <c r="E121" s="17">
        <v>0.22061336000000001</v>
      </c>
      <c r="F121" s="17">
        <f>E121*3</f>
        <v>0.66184008000000005</v>
      </c>
      <c r="G121" s="7" t="s">
        <v>121</v>
      </c>
      <c r="H121" s="7">
        <v>45295</v>
      </c>
      <c r="I121" s="39">
        <v>45307</v>
      </c>
    </row>
    <row r="122" spans="1:9" x14ac:dyDescent="0.25">
      <c r="A122" s="4" t="s">
        <v>116</v>
      </c>
      <c r="B122" s="29">
        <v>390283414.20999998</v>
      </c>
      <c r="C122" s="44"/>
      <c r="D122" s="41">
        <v>1033496721</v>
      </c>
      <c r="E122" s="5">
        <f>ROUND(B122/D122,11)</f>
        <v>0.37763391627999998</v>
      </c>
      <c r="F122" s="5">
        <f>E122*3</f>
        <v>1.1329017488399999</v>
      </c>
      <c r="G122" s="4" t="s">
        <v>125</v>
      </c>
      <c r="H122" s="7">
        <v>45418</v>
      </c>
      <c r="I122" s="7">
        <v>45428</v>
      </c>
    </row>
    <row r="123" spans="1:9" x14ac:dyDescent="0.25">
      <c r="A123" s="48" t="s">
        <v>126</v>
      </c>
      <c r="B123" s="29">
        <v>144893174.22</v>
      </c>
      <c r="C123" s="49"/>
      <c r="D123" s="41">
        <v>1033496721</v>
      </c>
      <c r="E123" s="5">
        <f t="shared" ref="E123:E125" si="42">ROUND(B123/D123,11)</f>
        <v>0.14019703331</v>
      </c>
      <c r="F123" s="5">
        <f t="shared" ref="F123:F125" si="43">E123*3</f>
        <v>0.42059109992999999</v>
      </c>
      <c r="G123" s="4" t="s">
        <v>127</v>
      </c>
      <c r="H123" s="7">
        <v>45425</v>
      </c>
      <c r="I123" s="7">
        <v>45470</v>
      </c>
    </row>
    <row r="124" spans="1:9" x14ac:dyDescent="0.25">
      <c r="A124" s="48" t="s">
        <v>126</v>
      </c>
      <c r="B124" s="29">
        <v>118195699.70999999</v>
      </c>
      <c r="C124" s="28"/>
      <c r="D124" s="41">
        <v>1033496721</v>
      </c>
      <c r="E124" s="5">
        <f t="shared" si="42"/>
        <v>0.11436485216</v>
      </c>
      <c r="F124" s="5">
        <f t="shared" si="43"/>
        <v>0.34309455647999998</v>
      </c>
      <c r="G124" s="4" t="s">
        <v>128</v>
      </c>
      <c r="H124" s="7">
        <v>45520</v>
      </c>
      <c r="I124" s="7">
        <v>45623</v>
      </c>
    </row>
    <row r="125" spans="1:9" x14ac:dyDescent="0.25">
      <c r="A125" s="48" t="s">
        <v>129</v>
      </c>
      <c r="B125" s="29">
        <v>105082332.62</v>
      </c>
      <c r="C125" s="50"/>
      <c r="D125" s="41">
        <v>1033496721</v>
      </c>
      <c r="E125" s="5">
        <f t="shared" si="42"/>
        <v>0.10167650316</v>
      </c>
      <c r="F125" s="5">
        <f t="shared" si="43"/>
        <v>0.30502950948000002</v>
      </c>
      <c r="G125" s="4" t="s">
        <v>128</v>
      </c>
      <c r="H125" s="7">
        <v>45520</v>
      </c>
      <c r="I125" s="7">
        <v>45623</v>
      </c>
    </row>
    <row r="126" spans="1:9" x14ac:dyDescent="0.25">
      <c r="A126" s="4"/>
      <c r="B126" s="17"/>
      <c r="D126" s="6"/>
      <c r="E126" s="17"/>
      <c r="F126" s="17"/>
      <c r="G126" s="7"/>
      <c r="H126" s="7"/>
      <c r="I126" s="7"/>
    </row>
    <row r="128" spans="1:9" x14ac:dyDescent="0.25">
      <c r="B128" s="26" t="s">
        <v>84</v>
      </c>
      <c r="C128" s="26" t="s">
        <v>68</v>
      </c>
      <c r="D128" s="26" t="s">
        <v>63</v>
      </c>
      <c r="F128" s="26" t="s">
        <v>65</v>
      </c>
      <c r="G128" s="27" t="s">
        <v>85</v>
      </c>
      <c r="H128" s="26" t="s">
        <v>64</v>
      </c>
    </row>
    <row r="129" spans="2:8" x14ac:dyDescent="0.25">
      <c r="B129" s="20">
        <v>2009</v>
      </c>
      <c r="C129" s="22">
        <f>B18</f>
        <v>311554164.53999996</v>
      </c>
      <c r="D129" s="22">
        <f>F18</f>
        <v>3.5476604939641554</v>
      </c>
      <c r="F129" s="20">
        <v>2009</v>
      </c>
      <c r="G129" s="22">
        <f>B16+B20</f>
        <v>273405088.45999998</v>
      </c>
      <c r="H129" s="21">
        <f>G129/C18</f>
        <v>0.94999860355584109</v>
      </c>
    </row>
    <row r="130" spans="2:8" x14ac:dyDescent="0.25">
      <c r="B130" s="20">
        <v>2010</v>
      </c>
      <c r="C130" s="22">
        <f>B21</f>
        <v>106330405.05</v>
      </c>
      <c r="D130" s="22">
        <f>F21</f>
        <v>1.210597868438217</v>
      </c>
      <c r="F130" s="20">
        <v>2010</v>
      </c>
      <c r="G130" s="22">
        <f>B23</f>
        <v>407198597.16000003</v>
      </c>
      <c r="H130" s="21">
        <f>G130/C21</f>
        <v>0.95000000000816565</v>
      </c>
    </row>
    <row r="131" spans="2:8" x14ac:dyDescent="0.25">
      <c r="B131" s="20">
        <v>2011</v>
      </c>
      <c r="C131" s="22">
        <f>B25</f>
        <v>740614312.83000004</v>
      </c>
      <c r="D131" s="22">
        <f>F25</f>
        <v>8.4320764886132906</v>
      </c>
      <c r="F131" s="20">
        <v>2011</v>
      </c>
      <c r="G131" s="22">
        <f>B27+B28</f>
        <v>428534821.49000001</v>
      </c>
      <c r="H131" s="21">
        <f>G131/C25</f>
        <v>0.86502889775770742</v>
      </c>
    </row>
    <row r="132" spans="2:8" x14ac:dyDescent="0.25">
      <c r="B132" s="20">
        <v>2012</v>
      </c>
      <c r="C132" s="22">
        <f>B30</f>
        <v>588534821.49000001</v>
      </c>
      <c r="D132" s="22">
        <f>F30</f>
        <v>1.7083793577609234</v>
      </c>
      <c r="F132" s="20">
        <v>2012</v>
      </c>
      <c r="G132" s="22">
        <f>B29+B32</f>
        <v>519285109.73000002</v>
      </c>
      <c r="H132" s="21">
        <f>G132/C30</f>
        <v>0.88136557146322925</v>
      </c>
    </row>
    <row r="133" spans="2:8" x14ac:dyDescent="0.25">
      <c r="B133" s="20">
        <v>2013</v>
      </c>
      <c r="C133" s="22">
        <f>B35</f>
        <v>759285109.73000002</v>
      </c>
      <c r="D133" s="22">
        <f>F35</f>
        <v>2.2040276305724245</v>
      </c>
      <c r="F133" s="20">
        <v>2013</v>
      </c>
      <c r="G133" s="22">
        <f>B33+B37+B34</f>
        <v>813666210.12</v>
      </c>
      <c r="H133" s="21">
        <f>G133/C35</f>
        <v>0.9113115406256953</v>
      </c>
    </row>
    <row r="134" spans="2:8" x14ac:dyDescent="0.25">
      <c r="B134" s="20">
        <v>2014</v>
      </c>
      <c r="C134" s="22">
        <f>B40</f>
        <v>1010666210.12</v>
      </c>
      <c r="D134" s="22">
        <f>F40</f>
        <v>2.9337283503195555</v>
      </c>
      <c r="F134" s="20">
        <v>2014</v>
      </c>
      <c r="G134" s="22">
        <f>B38+B42+B39</f>
        <v>851757113.34000003</v>
      </c>
      <c r="H134" s="21">
        <f>G134/C40</f>
        <v>0.94132889456739754</v>
      </c>
    </row>
    <row r="135" spans="2:8" x14ac:dyDescent="0.25">
      <c r="B135" s="20">
        <v>2015</v>
      </c>
      <c r="C135" s="22">
        <f>B47</f>
        <v>756990697.07999992</v>
      </c>
      <c r="D135" s="22">
        <f>F47</f>
        <v>2.1973674856390764</v>
      </c>
      <c r="F135" s="20">
        <v>2015</v>
      </c>
      <c r="G135" s="22">
        <f>B43+B44+B45+B46+B49</f>
        <v>824891842.55999994</v>
      </c>
      <c r="H135" s="21">
        <f>G135/C47</f>
        <v>0.9070494641263156</v>
      </c>
    </row>
    <row r="136" spans="2:8" x14ac:dyDescent="0.25">
      <c r="B136" s="20">
        <v>2016</v>
      </c>
      <c r="C136" s="22">
        <f>SUM(B49:B55)</f>
        <v>931542016.62000012</v>
      </c>
      <c r="D136" s="22">
        <f>F56</f>
        <v>2.7040492660256827</v>
      </c>
      <c r="F136" s="20">
        <v>2016</v>
      </c>
      <c r="G136" s="22">
        <f>B50+B51+B52+B53+B54+B55+B58</f>
        <v>783601415.75</v>
      </c>
      <c r="H136" s="21">
        <f>G136/C56</f>
        <v>0.90898121959176825</v>
      </c>
    </row>
    <row r="137" spans="2:8" x14ac:dyDescent="0.25">
      <c r="B137" s="20">
        <v>2017</v>
      </c>
      <c r="C137" s="22">
        <f>SUM(B58:B65)</f>
        <v>608320597.10000002</v>
      </c>
      <c r="D137" s="22">
        <f>F66</f>
        <v>1.7658128508953443</v>
      </c>
      <c r="F137" s="20">
        <v>2017</v>
      </c>
      <c r="G137" s="22">
        <f>SUM(B59:B65)+B68</f>
        <v>592928380.16999996</v>
      </c>
      <c r="H137" s="21">
        <f>G137/C66</f>
        <v>0.91461004391269751</v>
      </c>
    </row>
    <row r="138" spans="2:8" x14ac:dyDescent="0.25">
      <c r="B138" s="20">
        <v>2018</v>
      </c>
      <c r="C138" s="22">
        <f>SUM(B68:B74)</f>
        <v>960205071.68000007</v>
      </c>
      <c r="D138" s="22">
        <f>SUM(F68:F74)</f>
        <v>2.7872514314827712</v>
      </c>
      <c r="F138" s="20">
        <v>2018</v>
      </c>
      <c r="G138" s="22">
        <f>SUM(B69:B74,B77)</f>
        <v>858049564.84300005</v>
      </c>
      <c r="H138" s="21">
        <f>G138/C75</f>
        <v>0.80093837638192977</v>
      </c>
    </row>
    <row r="139" spans="2:8" x14ac:dyDescent="0.25">
      <c r="B139" s="20">
        <v>2019</v>
      </c>
      <c r="C139" s="22">
        <f>SUM(B77:B84)</f>
        <v>651344664.73458111</v>
      </c>
      <c r="D139" s="22">
        <f>SUM(F77:F84)</f>
        <v>1.8907016872903493</v>
      </c>
      <c r="F139" s="20">
        <v>2019</v>
      </c>
      <c r="G139" s="22">
        <f>SUM(B78:B84,B87)</f>
        <v>655937165.581581</v>
      </c>
      <c r="H139" s="21">
        <f>G139/C85</f>
        <v>0.65442219138857938</v>
      </c>
    </row>
    <row r="140" spans="2:8" x14ac:dyDescent="0.25">
      <c r="B140" s="30">
        <v>2020</v>
      </c>
      <c r="C140" s="31">
        <f>SUM(B87:B94)</f>
        <v>1106192759.6898661</v>
      </c>
      <c r="D140" s="22">
        <f>SUM(F87:F94)</f>
        <v>3.2110196396273119</v>
      </c>
      <c r="F140" s="20">
        <v>2020</v>
      </c>
      <c r="G140" s="22">
        <f>SUM(B88:B94,B97)</f>
        <v>1606374233.6298661</v>
      </c>
      <c r="H140" s="21">
        <f>G140/C95</f>
        <v>0.70986579155651808</v>
      </c>
    </row>
    <row r="141" spans="2:8" x14ac:dyDescent="0.25">
      <c r="B141" s="20">
        <v>2021</v>
      </c>
      <c r="C141" s="31">
        <f>SUM(B97:B101,)</f>
        <v>1551520702.5699999</v>
      </c>
      <c r="D141" s="22">
        <f>SUM(F97:F101)</f>
        <v>4.503702830528864</v>
      </c>
      <c r="F141" s="20">
        <v>2021</v>
      </c>
      <c r="G141" s="22">
        <f>SUM(B98:B101,B104,B105)</f>
        <v>1789869543.9000001</v>
      </c>
      <c r="H141" s="21">
        <f>G141/C102</f>
        <v>0.80853702879242451</v>
      </c>
    </row>
    <row r="142" spans="2:8" x14ac:dyDescent="0.25">
      <c r="B142" s="30">
        <v>2022</v>
      </c>
      <c r="C142" s="42">
        <f>SUM(B104:B110)</f>
        <v>1672403784.2800002</v>
      </c>
      <c r="D142" s="43">
        <f>SUM(F104:F110)</f>
        <v>4.8545982303508444</v>
      </c>
      <c r="F142" s="20">
        <v>2022</v>
      </c>
      <c r="G142" s="22">
        <f>SUM(B106:B110,B113:B114)</f>
        <v>1358159155.99</v>
      </c>
      <c r="H142" s="21">
        <f>G142/C111</f>
        <v>0.93716912436861233</v>
      </c>
    </row>
    <row r="143" spans="2:8" x14ac:dyDescent="0.25">
      <c r="B143" s="20">
        <v>2023</v>
      </c>
      <c r="C143" s="42">
        <f>B119</f>
        <v>1004044485.3</v>
      </c>
      <c r="D143" s="43">
        <f>SUM(F113:F118)</f>
        <v>2.9145070271626174</v>
      </c>
      <c r="F143" s="20">
        <v>2023</v>
      </c>
      <c r="G143" s="22">
        <f>SUM(B115:B118,B121:B122)</f>
        <v>1136282961.6699998</v>
      </c>
      <c r="H143" s="21">
        <f>G143/C119</f>
        <v>0.83071657027557988</v>
      </c>
    </row>
    <row r="144" spans="2:8" x14ac:dyDescent="0.25">
      <c r="B144" s="20">
        <v>2024</v>
      </c>
      <c r="C144" s="31">
        <f>SUM(B121:B125)</f>
        <v>986457804.93000007</v>
      </c>
      <c r="D144" s="22">
        <f>SUM(F121:F125)</f>
        <v>2.8634569947299999</v>
      </c>
      <c r="F144" s="20">
        <v>2023</v>
      </c>
      <c r="G144" s="22"/>
      <c r="H144" s="21"/>
    </row>
    <row r="145" spans="2:4" x14ac:dyDescent="0.25">
      <c r="B145" s="32" t="s">
        <v>92</v>
      </c>
      <c r="C145" s="33">
        <f>SUM(C129:C144)</f>
        <v>13746007607.744448</v>
      </c>
      <c r="D145" s="22">
        <f>SUM(D129:D144)</f>
        <v>49.728937633401429</v>
      </c>
    </row>
    <row r="146" spans="2:4" x14ac:dyDescent="0.25">
      <c r="B146" s="3"/>
    </row>
    <row r="184" spans="2:7" x14ac:dyDescent="0.25">
      <c r="F184"/>
      <c r="G184"/>
    </row>
    <row r="185" spans="2:7" x14ac:dyDescent="0.25">
      <c r="B185"/>
      <c r="F185"/>
      <c r="G185"/>
    </row>
    <row r="186" spans="2:7" x14ac:dyDescent="0.25">
      <c r="B186"/>
      <c r="F186"/>
      <c r="G186"/>
    </row>
    <row r="187" spans="2:7" x14ac:dyDescent="0.25">
      <c r="B187"/>
      <c r="F187"/>
      <c r="G187"/>
    </row>
    <row r="188" spans="2:7" x14ac:dyDescent="0.25">
      <c r="B188"/>
      <c r="F188"/>
      <c r="G188"/>
    </row>
    <row r="189" spans="2:7" x14ac:dyDescent="0.25">
      <c r="B189"/>
      <c r="F189"/>
      <c r="G189"/>
    </row>
    <row r="190" spans="2:7" x14ac:dyDescent="0.25">
      <c r="B190"/>
      <c r="F190"/>
      <c r="G190"/>
    </row>
    <row r="191" spans="2:7" x14ac:dyDescent="0.25">
      <c r="B191"/>
      <c r="F191"/>
      <c r="G191"/>
    </row>
    <row r="192" spans="2:7" x14ac:dyDescent="0.25">
      <c r="B192"/>
      <c r="F192"/>
      <c r="G192"/>
    </row>
    <row r="193" spans="2:7" x14ac:dyDescent="0.25">
      <c r="B193"/>
      <c r="F193"/>
      <c r="G193"/>
    </row>
    <row r="194" spans="2:7" x14ac:dyDescent="0.25">
      <c r="B194"/>
      <c r="F194"/>
      <c r="G194"/>
    </row>
    <row r="195" spans="2:7" x14ac:dyDescent="0.25">
      <c r="B195"/>
      <c r="F195"/>
      <c r="G195"/>
    </row>
    <row r="196" spans="2:7" x14ac:dyDescent="0.25">
      <c r="B196"/>
      <c r="F196"/>
      <c r="G196"/>
    </row>
    <row r="197" spans="2:7" x14ac:dyDescent="0.25">
      <c r="B197"/>
      <c r="F197"/>
      <c r="G197"/>
    </row>
    <row r="198" spans="2:7" x14ac:dyDescent="0.25">
      <c r="B198"/>
      <c r="F198"/>
      <c r="G198"/>
    </row>
    <row r="199" spans="2:7" x14ac:dyDescent="0.25">
      <c r="B199"/>
      <c r="F199"/>
      <c r="G199"/>
    </row>
    <row r="200" spans="2:7" x14ac:dyDescent="0.25">
      <c r="B200"/>
      <c r="F200"/>
      <c r="G200"/>
    </row>
    <row r="201" spans="2:7" x14ac:dyDescent="0.25">
      <c r="B201"/>
      <c r="F201"/>
      <c r="G201"/>
    </row>
    <row r="202" spans="2:7" x14ac:dyDescent="0.25">
      <c r="B202"/>
      <c r="F202"/>
      <c r="G202"/>
    </row>
    <row r="203" spans="2:7" x14ac:dyDescent="0.25">
      <c r="B203"/>
      <c r="F203"/>
      <c r="G203"/>
    </row>
    <row r="204" spans="2:7" x14ac:dyDescent="0.25">
      <c r="B204"/>
      <c r="F204"/>
      <c r="G204"/>
    </row>
    <row r="205" spans="2:7" x14ac:dyDescent="0.25">
      <c r="B205"/>
    </row>
  </sheetData>
  <mergeCells count="18">
    <mergeCell ref="A57:I57"/>
    <mergeCell ref="A67:I67"/>
    <mergeCell ref="A120:I120"/>
    <mergeCell ref="A4:I4"/>
    <mergeCell ref="A9:I9"/>
    <mergeCell ref="A14:I14"/>
    <mergeCell ref="A19:I19"/>
    <mergeCell ref="A22:I22"/>
    <mergeCell ref="A112:I112"/>
    <mergeCell ref="A103:I103"/>
    <mergeCell ref="A96:I96"/>
    <mergeCell ref="A86:I86"/>
    <mergeCell ref="A26:I26"/>
    <mergeCell ref="A76:I76"/>
    <mergeCell ref="A31:I31"/>
    <mergeCell ref="A36:I36"/>
    <mergeCell ref="A41:I41"/>
    <mergeCell ref="A48:I48"/>
  </mergeCells>
  <phoneticPr fontId="9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58" fitToHeight="0" orientation="landscape" r:id="rId1"/>
  <ignoredErrors>
    <ignoredError sqref="G137:G138 C136:C138 D138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Dividendos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Goncalves de Araujo</dc:creator>
  <cp:lastModifiedBy>Danilo Vaz Ben Kauss</cp:lastModifiedBy>
  <cp:lastPrinted>2019-06-04T18:46:21Z</cp:lastPrinted>
  <dcterms:created xsi:type="dcterms:W3CDTF">2019-05-21T12:06:43Z</dcterms:created>
  <dcterms:modified xsi:type="dcterms:W3CDTF">2024-08-29T12:32:38Z</dcterms:modified>
</cp:coreProperties>
</file>