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printerSettings/printerSettings19.bin" ContentType="application/vnd.openxmlformats-officedocument.spreadsheetml.printerSettings"/>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printerSettings/printerSettings26.bin" ContentType="application/vnd.openxmlformats-officedocument.spreadsheetml.printerSettings"/>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printerSettings/printerSettings27.bin" ContentType="application/vnd.openxmlformats-officedocument.spreadsheetml.printerSettings"/>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printerSettings/printerSettings33.bin" ContentType="application/vnd.openxmlformats-officedocument.spreadsheetml.printerSettings"/>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omments2.xml" ContentType="application/vnd.openxmlformats-officedocument.spreadsheetml.comments+xml"/>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printerSettings/printerSettings39.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EstaPasta_de_trabalho" defaultThemeVersion="124226"/>
  <mc:AlternateContent xmlns:mc="http://schemas.openxmlformats.org/markup-compatibility/2006">
    <mc:Choice Requires="x15">
      <x15ac:absPath xmlns:x15ac="http://schemas.microsoft.com/office/spreadsheetml/2010/11/ac" url="T:\DFN_GRI\INTERNO\39 - Release de Resultados\3T24\Excel\"/>
    </mc:Choice>
  </mc:AlternateContent>
  <xr:revisionPtr revIDLastSave="0" documentId="13_ncr:1_{899B63EC-1534-4246-84EC-BB1DBE82CECF}" xr6:coauthVersionLast="47" xr6:coauthVersionMax="47" xr10:uidLastSave="{00000000-0000-0000-0000-000000000000}"/>
  <bookViews>
    <workbookView xWindow="28680" yWindow="-120" windowWidth="29040" windowHeight="15840" tabRatio="936" xr2:uid="{00000000-000D-0000-FFFF-FFFF00000000}"/>
  </bookViews>
  <sheets>
    <sheet name="Summary" sheetId="1" r:id="rId1"/>
    <sheet name="RAP Cycle" sheetId="3" r:id="rId2"/>
    <sheet name="Ciclo RAP detalhado" sheetId="47" r:id="rId3"/>
    <sheet name="Resumo Release" sheetId="45" r:id="rId4"/>
    <sheet name="Revenues" sheetId="11" r:id="rId5"/>
    <sheet name="EBITDARec" sheetId="12" r:id="rId6"/>
    <sheet name="Impostos" sheetId="41" r:id="rId7"/>
    <sheet name="Endividamento" sheetId="37" r:id="rId8"/>
    <sheet name="Dívida" sheetId="42" r:id="rId9"/>
    <sheet name="Mov Ativo Fin" sheetId="8" r:id="rId10"/>
    <sheet name="Capex Projetos" sheetId="43" r:id="rId11"/>
    <sheet name="P&amp;L" sheetId="16" r:id="rId12"/>
    <sheet name="P&amp;L histo" sheetId="32" r:id="rId13"/>
    <sheet name="DRE Reapres. IFRS" sheetId="39" r:id="rId14"/>
    <sheet name="DRE Reapres. Reg." sheetId="40" r:id="rId15"/>
    <sheet name="Participações" sheetId="34" r:id="rId16"/>
    <sheet name="BS" sheetId="17" r:id="rId17"/>
    <sheet name="BS Histo" sheetId="38" r:id="rId18"/>
    <sheet name="Cash Flow" sheetId="21" r:id="rId19"/>
    <sheet name="P&amp;L Histo Bras EAU TBE" sheetId="35"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4__123Graph_ACHART_24" hidden="1">[1]KOne!$B$230:$B$755</definedName>
    <definedName name="_15__123Graph_ACHART_25" hidden="1">[1]GoSeven!$B$90:$B$125</definedName>
    <definedName name="_16__123Graph_ACHART_26" hidden="1">[1]GrThree!$B$90:$B$140</definedName>
    <definedName name="_17__123Graph_ACHART_27" hidden="1">[1]HTwo!$B$88:$B$130</definedName>
    <definedName name="_18__123Graph_ACHART_28" hidden="1">[1]JOne!$B$86:$B$112</definedName>
    <definedName name="_19__123Graph_ACHART_29" hidden="1">[1]JTwo!$B$86:$B$116</definedName>
    <definedName name="_2__123Graph_ACHART_10" hidden="1">[1]Calc!$AB$153:$AB$325</definedName>
    <definedName name="_20__123Graph_ACHART_3" hidden="1">[1]Calc!$H$38:$H$107</definedName>
    <definedName name="_21__123Graph_ACHART_30" hidden="1">[1]HOne!$B$88:$B$130</definedName>
    <definedName name="_22__123Graph_ACHART_4" hidden="1">[1]Calc!$L$13:$L$53</definedName>
    <definedName name="_23__123Graph_ACHART_5" hidden="1">[1]Calc!$N$9:$N$36</definedName>
    <definedName name="_24__123Graph_ACHART_6" hidden="1">[1]Calc!$P$9:$P$41</definedName>
    <definedName name="_25__123Graph_ACHART_7" hidden="1">[1]Calc!$R$153:$R$688</definedName>
    <definedName name="_26__123Graph_ACHART_8" hidden="1">[1]Calc!$T$83:$T$153</definedName>
    <definedName name="_27__123Graph_ACHART_9" hidden="1">[1]Calc!$V$83:$V$153</definedName>
    <definedName name="_28__123Graph_BCHART_1" hidden="1">[1]Calc!$E$38:$E$83</definedName>
    <definedName name="_29__123Graph_BCHART_10" hidden="1">[1]Calc!$AC$153:$AC$325</definedName>
    <definedName name="_3__123Graph_ACHART_11" hidden="1">[1]Calc!$Z$153:$Z$315</definedName>
    <definedName name="_30__123Graph_BCHART_11" hidden="1">[1]Calc!$AA$153:$AA$315</definedName>
    <definedName name="_31__123Graph_BCHART_12" hidden="1">[1]Calc!$Y$153:$Y$313</definedName>
    <definedName name="_32__123Graph_BCHART_13" hidden="1">[1]Calc!$AE$10:$AE$33</definedName>
    <definedName name="_33__123Graph_BCHART_14" hidden="1">[1]Calc!$AI$10:$AI$28</definedName>
    <definedName name="_34__123Graph_BCHART_15" hidden="1">[1]Calc!$AK$8:$AK$19</definedName>
    <definedName name="_35__123Graph_BCHART_16" hidden="1">[1]Calc!$AM$8:$AM$21</definedName>
    <definedName name="_36__123Graph_BCHART_17" hidden="1">[1]GoEight!$C$115:$C$160</definedName>
    <definedName name="_37__123Graph_BCHART_18" hidden="1">[1]GrFour!$C$115:$C$190</definedName>
    <definedName name="_38__123Graph_BCHART_2" hidden="1">[1]Calc!$G$23:$G$58</definedName>
    <definedName name="_39__123Graph_BCHART_22" hidden="1">[1]MOne!$C$145:$C$231</definedName>
    <definedName name="_4__123Graph_ACHART_12" hidden="1">[1]Calc!$X$153:$X$313</definedName>
    <definedName name="_40__123Graph_BCHART_23" hidden="1">[1]MTwo!$C$145:$C$231</definedName>
    <definedName name="_41__123Graph_BCHART_24" hidden="1">[1]KOne!$C$230:$C$755</definedName>
    <definedName name="_42__123Graph_BCHART_25" hidden="1">[1]GoSeven!$C$90:$C$125</definedName>
    <definedName name="_43__123Graph_BCHART_26" hidden="1">[1]GrThree!$C$90:$C$140</definedName>
    <definedName name="_44__123Graph_BCHART_27" hidden="1">[1]HTwo!$C$88:$C$130</definedName>
    <definedName name="_45__123Graph_BCHART_28" hidden="1">[1]JOne!$C$86:$C$112</definedName>
    <definedName name="_46__123Graph_BCHART_29" hidden="1">[1]JTwo!$C$86:$C$116</definedName>
    <definedName name="_47__123Graph_BCHART_3" hidden="1">[1]Calc!$I$38:$I$107</definedName>
    <definedName name="_48__123Graph_BCHART_30" hidden="1">[1]HOne!$C$88:$C$130</definedName>
    <definedName name="_49__123Graph_BCHART_4" hidden="1">[1]Calc!$M$13:$M$53</definedName>
    <definedName name="_5__123Graph_ACHART_13" hidden="1">[1]Calc!$AD$10:$AD$33</definedName>
    <definedName name="_50__123Graph_BCHART_5" hidden="1">[1]Calc!$O$9:$O$36</definedName>
    <definedName name="_51__123Graph_BCHART_6" hidden="1">[1]Calc!$Q$9:$Q$41</definedName>
    <definedName name="_52__123Graph_BCHART_7" hidden="1">[1]Calc!$S$153:$S$688</definedName>
    <definedName name="_53__123Graph_BCHART_8" hidden="1">[1]Calc!$U$83:$U$153</definedName>
    <definedName name="_54__123Graph_BCHART_9" hidden="1">[1]Calc!$W$83:$W$153</definedName>
    <definedName name="_55__123Graph_CCHART_25" hidden="1">[1]GoSeven!$D$90:$D$105</definedName>
    <definedName name="_56__123Graph_CCHART_26" hidden="1">[1]GrThree!$D$90:$D$110</definedName>
    <definedName name="_57__123Graph_CCHART_27" hidden="1">[1]HTwo!$D$88:$D$110</definedName>
    <definedName name="_58__123Graph_CCHART_28" hidden="1">[1]JOne!$D$86:$D$98</definedName>
    <definedName name="_59__123Graph_CCHART_29" hidden="1">[1]JTwo!$D$86:$D$98</definedName>
    <definedName name="_6__123Graph_ACHART_14" hidden="1">[1]Calc!$AH$10:$AH$28</definedName>
    <definedName name="_60__123Graph_CCHART_30" hidden="1">[1]HOne!$D$88:$D$110</definedName>
    <definedName name="_61__123Graph_DCHART_25" hidden="1">[1]GoSeven!$E$90:$E$105</definedName>
    <definedName name="_62__123Graph_DCHART_26" hidden="1">[1]GrThree!$E$90:$E$110</definedName>
    <definedName name="_63__123Graph_DCHART_27" hidden="1">[1]HTwo!$E$88:$E$110</definedName>
    <definedName name="_64__123Graph_DCHART_28" hidden="1">[1]JOne!$E$86:$E$98</definedName>
    <definedName name="_65__123Graph_DCHART_29" hidden="1">[1]JTwo!$E$86:$E$98</definedName>
    <definedName name="_66__123Graph_DCHART_30" hidden="1">[1]HOne!$E$86:$E$110</definedName>
    <definedName name="_67__123Graph_XCHART_10" hidden="1">[1]Calc!$A$153:$A$325</definedName>
    <definedName name="_68__123Graph_XCHART_11" hidden="1">[1]Calc!$A$153:$A$315</definedName>
    <definedName name="_69__123Graph_XCHART_12" hidden="1">[1]Calc!$A$153:$A$313</definedName>
    <definedName name="_7__123Graph_ACHART_15" hidden="1">[1]Calc!$AJ$8:$AJ$19</definedName>
    <definedName name="_70__123Graph_XCHART_13" hidden="1">[1]Calc!$A$13:$A$33</definedName>
    <definedName name="_71__123Graph_XCHART_14" hidden="1">[1]Calc!$A$11:$A$28</definedName>
    <definedName name="_72__123Graph_XCHART_15" hidden="1">[1]Calc!$A$8:$A$19</definedName>
    <definedName name="_73__123Graph_XCHART_16" hidden="1">[1]Calc!$A$8:$A$21</definedName>
    <definedName name="_74__123Graph_XCHART_2" hidden="1">[1]Calc!$A$23:$A$58</definedName>
    <definedName name="_75__123Graph_XCHART_3" hidden="1">[1]Calc!$A$38:$A$107</definedName>
    <definedName name="_76__123Graph_XCHART_4" hidden="1">[1]Calc!$A$13:$A$53</definedName>
    <definedName name="_77__123Graph_XCHART_5" hidden="1">[1]Calc!$A$9:$A$36</definedName>
    <definedName name="_78__123Graph_XCHART_6" hidden="1">[1]Calc!$A$9:$A$41</definedName>
    <definedName name="_79__123Graph_XCHART_7" hidden="1">[1]Calc!$A$153:$A$688</definedName>
    <definedName name="_8__123Graph_ACHART_16" hidden="1">[1]Calc!$AL$8:$AL$21</definedName>
    <definedName name="_80__123Graph_XCHART_8" hidden="1">[1]Calc!$A$83:$A$154</definedName>
    <definedName name="_81__123Graph_XCHART_9" hidden="1">[1]Calc!$A$83:$A$153</definedName>
    <definedName name="_9__123Graph_ACHART_17" hidden="1">[1]GoEight!$B$115:$B$160</definedName>
    <definedName name="_xlnm._FilterDatabase" localSheetId="8" hidden="1">Dívida!#REF!</definedName>
    <definedName name="_Key1" hidden="1">#REF!</definedName>
    <definedName name="_l" hidden="1">{#N/A,#N/A,FALSE,"ENERGIA";#N/A,#N/A,FALSE,"PERDIDAS";#N/A,#N/A,FALSE,"CLIENTES";#N/A,#N/A,FALSE,"ESTADO";#N/A,#N/A,FALSE,"TECNICA"}</definedName>
    <definedName name="_Order1" hidden="1">0</definedName>
    <definedName name="_Sort" hidden="1">#REF!</definedName>
    <definedName name="a" hidden="1">{"TotalGeralDespesasPorArea",#N/A,FALSE,"VinculosAccessEfetivo"}</definedName>
    <definedName name="aaaaaaaaaaaaa" hidden="1">{#N/A,#N/A,FALSE,"LLAVE";#N/A,#N/A,FALSE,"EERR";#N/A,#N/A,FALSE,"ESP";#N/A,#N/A,FALSE,"EOAF";#N/A,#N/A,FALSE,"CASH";#N/A,#N/A,FALSE,"FINANZAS";#N/A,#N/A,FALSE,"DEUDA";#N/A,#N/A,FALSE,"INVERSION";#N/A,#N/A,FALSE,"PERSONAL"}</definedName>
    <definedName name="aaafsds" hidden="1">{#N/A,#N/A,FALSE,"ENERGIA";#N/A,#N/A,FALSE,"PERDIDAS";#N/A,#N/A,FALSE,"CLIENTES";#N/A,#N/A,FALSE,"ESTADO";#N/A,#N/A,FALSE,"TECNICA"}</definedName>
    <definedName name="abc" hidden="1">{"TotalGeralDespesasPorArea",#N/A,FALSE,"VinculosAccessEfetivo"}</definedName>
    <definedName name="Acumulada" hidden="1">{#N/A,#N/A,FALSE,"LLAVE";#N/A,#N/A,FALSE,"EERR";#N/A,#N/A,FALSE,"ESP";#N/A,#N/A,FALSE,"EOAF";#N/A,#N/A,FALSE,"CASH";#N/A,#N/A,FALSE,"FINANZAS";#N/A,#N/A,FALSE,"DEUDA";#N/A,#N/A,FALSE,"INVERSION";#N/A,#N/A,FALSE,"PERSONAL"}</definedName>
    <definedName name="AD" hidden="1">#REF!</definedName>
    <definedName name="ANEXO03">#REF!</definedName>
    <definedName name="ANEXO10">#REF!</definedName>
    <definedName name="ANEXO11">#REF!</definedName>
    <definedName name="ANEXO12">#REF!</definedName>
    <definedName name="ANEXO13">#REF!</definedName>
    <definedName name="ANEXO14">#REF!</definedName>
    <definedName name="ANEXO15">#REF!</definedName>
    <definedName name="ANEXO16">#REF!</definedName>
    <definedName name="ANEXO17">#REF!</definedName>
    <definedName name="ANEXO18">#REF!</definedName>
    <definedName name="ANEXO19">#REF!</definedName>
    <definedName name="ANEXO2">#REF!</definedName>
    <definedName name="ANEXO20">#REF!</definedName>
    <definedName name="ANEXO21">#REF!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_xlnm.Print_Area" localSheetId="17">'BS Histo'!$A$91:$EW$172</definedName>
    <definedName name="_xlnm.Print_Area" localSheetId="18">'Cash Flow'!#REF!</definedName>
    <definedName name="_xlnm.Print_Area" localSheetId="7">Endividamento!#REF!</definedName>
    <definedName name="_xlnm.Print_Area" localSheetId="11">'P&amp;L'!#REF!</definedName>
    <definedName name="_xlnm.Print_Area" localSheetId="12">'P&amp;L histo'!$B$65:$CA$117</definedName>
    <definedName name="_xlnm.Print_Area" localSheetId="15">Participações!#REF!</definedName>
    <definedName name="_xlnm.Print_Area" localSheetId="4">Revenues!$B$6:$B$40</definedName>
    <definedName name="AS" hidden="1">#REF!</definedName>
    <definedName name="AS2DocOpenMode" hidden="1">"AS2DocumentEdit"</definedName>
    <definedName name="b" hidden="1">{"TotalGeralDespesasPorArea",#N/A,FALSE,"VinculosAccessEfetivo"}</definedName>
    <definedName name="Balanço_Dolar">#REF!</definedName>
    <definedName name="bb" hidden="1">{#N/A,#N/A,FALSE,"ENERGIA";#N/A,#N/A,FALSE,"PERDIDAS";#N/A,#N/A,FALSE,"CLIENTES";#N/A,#N/A,FALSE,"ESTADO";#N/A,#N/A,FALSE,"TECNICA"}</definedName>
    <definedName name="bbb" hidden="1">{#N/A,#N/A,FALSE,"LLAVE";#N/A,#N/A,FALSE,"EERR";#N/A,#N/A,FALSE,"ESP";#N/A,#N/A,FALSE,"EOAF";#N/A,#N/A,FALSE,"CASH";#N/A,#N/A,FALSE,"FINANZAS";#N/A,#N/A,FALSE,"DEUDA";#N/A,#N/A,FALSE,"INVERSION";#N/A,#N/A,FALSE,"PERSONAL"}</definedName>
    <definedName name="bf"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ç"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d" hidden="1">{#N/A,#N/A,FALSE,"LLAVE";#N/A,#N/A,FALSE,"EERR";#N/A,#N/A,FALSE,"ESP";#N/A,#N/A,FALSE,"EOAF";#N/A,#N/A,FALSE,"CASH";#N/A,#N/A,FALSE,"FINANZAS";#N/A,#N/A,FALSE,"DEUDA";#N/A,#N/A,FALSE,"INVERSION";#N/A,#N/A,FALSE,"PERSONAL"}</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6">#REF!</definedName>
    <definedName name="DATA7">#REF!</definedName>
    <definedName name="DATA8">#REF!</definedName>
    <definedName name="DATA9">#REF!</definedName>
    <definedName name="Despesas" hidden="1">{#N/A,#N/A,FALSE,"ENERGIA";#N/A,#N/A,FALSE,"PERDIDAS";#N/A,#N/A,FALSE,"CLIENTES";#N/A,#N/A,FALSE,"ESTADO";#N/A,#N/A,FALSE,"TECNICA"}</definedName>
    <definedName name="df" hidden="1">{#N/A,#N/A,FALSE,"LLAVE";#N/A,#N/A,FALSE,"EERR";#N/A,#N/A,FALSE,"ESP";#N/A,#N/A,FALSE,"EOAF";#N/A,#N/A,FALSE,"CASH";#N/A,#N/A,FALSE,"FINANZAS";#N/A,#N/A,FALSE,"DEUDA";#N/A,#N/A,FALSE,"INVERSION";#N/A,#N/A,FALSE,"PERSONAL"}</definedName>
    <definedName name="DFG" hidden="1">{"TotalGeralDespesasPorArea",#N/A,FALSE,"VinculosAccessEfetivo"}</definedName>
    <definedName name="Diferido" hidden="1">{"TotalGeralDespesasPorArea",#N/A,FALSE,"VinculosAccessEfetivo"}</definedName>
    <definedName name="dre" hidden="1">{"TotalGeralDespesasPorArea",#N/A,FALSE,"VinculosAccessEfetivo"}</definedName>
    <definedName name="e" hidden="1">{#N/A,#N/A,FALSE,"ENERGIA";#N/A,#N/A,FALSE,"PERDIDAS";#N/A,#N/A,FALSE,"CLIENTES";#N/A,#N/A,FALSE,"ESTADO";#N/A,#N/A,FALSE,"TECNICA"}</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stoques" hidden="1">{"TotalGeralDespesasPorArea",#N/A,FALSE,"VinculosAccessEfetivo"}</definedName>
    <definedName name="F" hidden="1">{#N/A,#N/A,FALSE,"ENERGIA";#N/A,#N/A,FALSE,"PERDIDAS";#N/A,#N/A,FALSE,"CLIENTES";#N/A,#N/A,FALSE,"ESTADO";#N/A,#N/A,FALSE,"TECNICA"}</definedName>
    <definedName name="Faturamento" hidden="1">{#N/A,#N/A,FALSE,"LLAVE";#N/A,#N/A,FALSE,"EERR";#N/A,#N/A,FALSE,"ESP";#N/A,#N/A,FALSE,"EOAF";#N/A,#N/A,FALSE,"CASH";#N/A,#N/A,FALSE,"FINANZAS";#N/A,#N/A,FALSE,"DEUDA";#N/A,#N/A,FALSE,"INVERSION";#N/A,#N/A,FALSE,"PERSONAL"}</definedName>
    <definedName name="ff" hidden="1">{#N/A,#N/A,FALSE,"ENERGIA";#N/A,#N/A,FALSE,"PERDIDAS";#N/A,#N/A,FALSE,"CLIENTES";#N/A,#N/A,FALSE,"ESTADO";#N/A,#N/A,FALSE,"TECNICA"}</definedName>
    <definedName name="fx" hidden="1">{#N/A,#N/A,FALSE,"ENERGIA";#N/A,#N/A,FALSE,"PERDIDAS";#N/A,#N/A,FALSE,"CLIENTES";#N/A,#N/A,FALSE,"ESTADO";#N/A,#N/A,FALSE,"TECNICA"}</definedName>
    <definedName name="gggggg" hidden="1">{#N/A,#N/A,FALSE,"LLAVE";#N/A,#N/A,FALSE,"EERR";#N/A,#N/A,FALSE,"ESP";#N/A,#N/A,FALSE,"EOAF";#N/A,#N/A,FALSE,"CASH";#N/A,#N/A,FALSE,"FINANZAS";#N/A,#N/A,FALSE,"DEUDA";#N/A,#N/A,FALSE,"INVERSION";#N/A,#N/A,FALSE,"PERSONAL"}</definedName>
    <definedName name="gr" hidden="1">{"TotalGeralDespesasPorArea",#N/A,FALSE,"VinculosAccessEfetivo"}</definedName>
    <definedName name="gutierrez" hidden="1">{"TotalGeralDespesasPorArea",#N/A,FALSE,"VinculosAccessEfetivo"}</definedName>
    <definedName name="im" hidden="1">{#N/A,#N/A,FALSE,"ENERGIA";#N/A,#N/A,FALSE,"PERDIDAS";#N/A,#N/A,FALSE,"CLIENTES";#N/A,#N/A,FALSE,"ESTADO";#N/A,#N/A,FALSE,"TECNICA"}</definedName>
    <definedName name="ime" hidden="1">{#N/A,#N/A,FALSE,"LLAVE";#N/A,#N/A,FALSE,"EERR";#N/A,#N/A,FALSE,"ESP";#N/A,#N/A,FALSE,"EOAF";#N/A,#N/A,FALSE,"CASH";#N/A,#N/A,FALSE,"FINANZAS";#N/A,#N/A,FALSE,"DEUDA";#N/A,#N/A,FALSE,"INVERSION";#N/A,#N/A,FALSE,"PERSONAL"}</definedName>
    <definedName name="imobil" hidden="1">{"TotalGeralDespesasPorArea",#N/A,FALSE,"VinculosAccessEfetivo"}</definedName>
    <definedName name="imobilizado" hidden="1">{"TotalGeralDespesasPorArea",#N/A,FALSE,"VinculosAccessEfetivo"}</definedName>
    <definedName name="IRINEU" hidden="1">{"TotalGeralDespesasPorArea",#N/A,FALSE,"VinculosAccessEfetivo"}</definedName>
    <definedName name="jag" hidden="1">{"TotalGeralDespesasPorArea",#N/A,FALSE,"VinculosAccessEfetivo"}</definedName>
    <definedName name="joao" hidden="1">{"TotalGeralDespesasPorArea",#N/A,FALSE,"VinculosAccessEfetivo"}</definedName>
    <definedName name="Logo">INDIRECT("Auxiliar!B"&amp;#REF!)</definedName>
    <definedName name="Logo1">INDIRECT("Auxiliar!$B$"&amp;#REF!)</definedName>
    <definedName name="Logo10">INDIRECT("Auxiliar!$B$"&amp;#REF!)</definedName>
    <definedName name="Logo11">INDIRECT("Auxiliar!$B$"&amp;#REF!)</definedName>
    <definedName name="Logo12">INDIRECT("Auxiliar!$B$"&amp;#REF!)</definedName>
    <definedName name="Logo13">INDIRECT("Auxiliar!G"&amp;[2]Painel!#REF!)</definedName>
    <definedName name="Logo14">INDIRECT("Auxiliar!G"&amp;[2]Painel!$K$21)</definedName>
    <definedName name="Logo15">INDIRECT("Auxiliar!G"&amp;[2]Painel!$K$22)</definedName>
    <definedName name="Logo16">INDIRECT("Auxiliar!G"&amp;[2]Painel!$K$23)</definedName>
    <definedName name="Logo17">INDIRECT("Auxiliar!G"&amp;[2]Painel!#REF!)</definedName>
    <definedName name="Logo18">INDIRECT("Auxiliar!G"&amp;[2]Painel!$Y$22)</definedName>
    <definedName name="Logo19">INDIRECT("Auxiliar!G"&amp;[2]Painel!#REF!)</definedName>
    <definedName name="Logo2">INDIRECT("Auxiliar!$B$"&amp;#REF!)</definedName>
    <definedName name="Logo20">INDIRECT("Auxiliar!G"&amp;[2]Painel!$AL$22)</definedName>
    <definedName name="Logo21">INDIRECT("Auxiliar!G"&amp;[2]Painel!$AR$21)</definedName>
    <definedName name="Logo22">INDIRECT("Auxiliar!G"&amp;[2]Painel!$AR$22)</definedName>
    <definedName name="Logo23">INDIRECT("Auxiliar!G"&amp;[2]Painel!$AR$23)</definedName>
    <definedName name="Logo24">INDIRECT("Auxiliar!G"&amp;[2]Painel!#REF!)</definedName>
    <definedName name="Logo25">INDIRECT("Auxiliar!G"&amp;[2]Painel!#REF!)</definedName>
    <definedName name="Logo3">INDIRECT("Auxiliar!$B$"&amp;#REF!)</definedName>
    <definedName name="Logo4">INDIRECT("Auxiliar!$B$"&amp;#REF!)</definedName>
    <definedName name="Logo5">INDIRECT("Auxiliar!$B$"&amp;#REF!)</definedName>
    <definedName name="Logo6">INDIRECT("Auxiliar!$B$"&amp;#REF!)</definedName>
    <definedName name="Logo7">INDIRECT("Auxiliar!$B$"&amp;#REF!)</definedName>
    <definedName name="Logo8">INDIRECT("Auxiliar!$B$"&amp;#REF!)</definedName>
    <definedName name="Logo9">INDIRECT("Auxiliar!$B$"&amp;#REF!)</definedName>
    <definedName name="MAIO">#REF!</definedName>
    <definedName name="men" hidden="1">{#N/A,#N/A,FALSE,"LLAVE";#N/A,#N/A,FALSE,"EERR";#N/A,#N/A,FALSE,"ESP";#N/A,#N/A,FALSE,"EOAF";#N/A,#N/A,FALSE,"CASH";#N/A,#N/A,FALSE,"FINANZAS";#N/A,#N/A,FALSE,"DEUDA";#N/A,#N/A,FALSE,"INVERSION";#N/A,#N/A,FALSE,"PERSONAL"}</definedName>
    <definedName name="MES">'[3]1996'!#REF!</definedName>
    <definedName name="MÊS">#REF!</definedName>
    <definedName name="mmmm" hidden="1">{#N/A,#N/A,FALSE,"LLAVE";#N/A,#N/A,FALSE,"EERR";#N/A,#N/A,FALSE,"ESP";#N/A,#N/A,FALSE,"EOAF";#N/A,#N/A,FALSE,"CASH";#N/A,#N/A,FALSE,"FINANZAS";#N/A,#N/A,FALSE,"DEUDA";#N/A,#N/A,FALSE,"INVERSION";#N/A,#N/A,FALSE,"PERSONAL"}</definedName>
    <definedName name="Morgado">#REF!</definedName>
    <definedName name="n" hidden="1">{"TotalGeralDespesasPorArea",#N/A,FALSE,"VinculosAccessEfetivo"}</definedName>
    <definedName name="net">'[4]tar. media'!#REF!</definedName>
    <definedName name="olisboa" hidden="1">{"TotalGeralDespesasPorArea",#N/A,FALSE,"VinculosAccessEfetivo"}</definedName>
    <definedName name="otto" hidden="1">{"TotalGeralDespesasPorArea",#N/A,FALSE,"VinculosAccessEfetivo"}</definedName>
    <definedName name="P_D">#REF!</definedName>
    <definedName name="PAINEL" hidden="1">{#N/A,#N/A,FALSE,"ENERGIA";#N/A,#N/A,FALSE,"PERDIDAS";#N/A,#N/A,FALSE,"CLIENTES";#N/A,#N/A,FALSE,"ESTADO";#N/A,#N/A,FALSE,"TECNICA"}</definedName>
    <definedName name="Parc_Dívida">#REF!</definedName>
    <definedName name="Parc_Próprio">#REF!</definedName>
    <definedName name="Percent_Threshold">#REF!</definedName>
    <definedName name="Periodo_Actual">[5]Carátula!$F$24</definedName>
    <definedName name="Positivo1">INDIRECT("Auxiliar!$d$"&amp;[6]Auxiliar!$E$112)</definedName>
    <definedName name="Positivo2">INDIRECT("Auxiliar!$D$"&amp;[6]Auxiliar!$E$113)</definedName>
    <definedName name="pp" hidden="1">{#N/A,#N/A,FALSE,"ENERGIA";#N/A,#N/A,FALSE,"PERDIDAS";#N/A,#N/A,FALSE,"CLIENTES";#N/A,#N/A,FALSE,"ESTADO";#N/A,#N/A,FALSE,"TECNICA"}</definedName>
    <definedName name="PreçoMAE">#REF!</definedName>
    <definedName name="Print_Area_MI">'[7]RealXReal(MWh)'!#REF!</definedName>
    <definedName name="q">[8]Carátula!$F$24</definedName>
    <definedName name="qqqqqqqqqq" hidden="1">{#N/A,#N/A,FALSE,"LLAVE";#N/A,#N/A,FALSE,"EERR";#N/A,#N/A,FALSE,"ESP";#N/A,#N/A,FALSE,"EOAF";#N/A,#N/A,FALSE,"CASH";#N/A,#N/A,FALSE,"FINANZAS";#N/A,#N/A,FALSE,"DEUDA";#N/A,#N/A,FALSE,"INVERSION";#N/A,#N/A,FALSE,"PERSONAL"}</definedName>
    <definedName name="qwerty" hidden="1">{#N/A,#N/A,FALSE,"LLAVE";#N/A,#N/A,FALSE,"EERR";#N/A,#N/A,FALSE,"ESP";#N/A,#N/A,FALSE,"EOAF";#N/A,#N/A,FALSE,"CASH";#N/A,#N/A,FALSE,"FINANZAS";#N/A,#N/A,FALSE,"DEUDA";#N/A,#N/A,FALSE,"INVERSION";#N/A,#N/A,FALSE,"PERSONAL"}</definedName>
    <definedName name="qwertyu" hidden="1">{#N/A,#N/A,FALSE,"ENERGIA";#N/A,#N/A,FALSE,"PERDIDAS";#N/A,#N/A,FALSE,"CLIENTES";#N/A,#N/A,FALSE,"ESTADO";#N/A,#N/A,FALSE,"TECNICA"}</definedName>
    <definedName name="qwertyuio" hidden="1">{#N/A,#N/A,FALSE,"LLAVE";#N/A,#N/A,FALSE,"EERR";#N/A,#N/A,FALSE,"ESP";#N/A,#N/A,FALSE,"EOAF";#N/A,#N/A,FALSE,"CASH";#N/A,#N/A,FALSE,"FINANZAS";#N/A,#N/A,FALSE,"DEUDA";#N/A,#N/A,FALSE,"INVERSION";#N/A,#N/A,FALSE,"PERSONAL"}</definedName>
    <definedName name="Racionamento">#REF!</definedName>
    <definedName name="RE">[9]INDIECO1!#REF!</definedName>
    <definedName name="REAL">#REF!</definedName>
    <definedName name="REALIZ">#REF!</definedName>
    <definedName name="REALIZA">#REF!</definedName>
    <definedName name="Receita_Rmilhões">'[10]Dados de Entrada - Planejamento'!#REF!</definedName>
    <definedName name="ReduçãoC_Inicial">#REF!</definedName>
    <definedName name="ReduçãoCI">#REF!</definedName>
    <definedName name="ReduçãoCompraEnergia">#REF!</definedName>
    <definedName name="ReduçãoFaturamento">#REF!</definedName>
    <definedName name="reltado" hidden="1">{#N/A,#N/A,FALSE,"LLAVE";#N/A,#N/A,FALSE,"EERR";#N/A,#N/A,FALSE,"ESP";#N/A,#N/A,FALSE,"EOAF";#N/A,#N/A,FALSE,"CASH";#N/A,#N/A,FALSE,"FINANZAS";#N/A,#N/A,FALSE,"DEUDA";#N/A,#N/A,FALSE,"INVERSION";#N/A,#N/A,FALSE,"PERSONAL"}</definedName>
    <definedName name="RELTMT">#REF!</definedName>
    <definedName name="Resul_Ano_Curso_ESP">[5]ESP!$AF$34</definedName>
    <definedName name="Resul_Periodo_EERR">#REF!</definedName>
    <definedName name="ResultadoMAE">#REF!</definedName>
    <definedName name="Revenues_Bilateral_Contracts_Long_Term">'[4]tar. media'!#REF!</definedName>
    <definedName name="Revenues_Billed_Enegy_Input">'[4]tar. media'!#REF!</definedName>
    <definedName name="Revenues_Billed_Energy">'[4]tar. media'!#REF!</definedName>
    <definedName name="Revenues_Billed_Energy_Input">'[4]tar. media'!#REF!</definedName>
    <definedName name="Revenues_Captive_Market_Simulation">'[4]tar. media'!#REF!</definedName>
    <definedName name="Revenues_Free_Energy_Market_Current">'[4]tar. media'!#REF!</definedName>
    <definedName name="Revenues_Free_Energy_Market_EX_Concession_Area">'[4]tar. media'!#REF!</definedName>
    <definedName name="Revenues_Losses_Recovery">'[4]tar. media'!#REF!</definedName>
    <definedName name="Revenues_Losses_Simulation">'[4]tar. media'!#REF!</definedName>
    <definedName name="Revenues_Market_Migration">'[4]tar. media'!#REF!</definedName>
    <definedName name="Revenues_Net_Revenues">'[4]tar. media'!#REF!</definedName>
    <definedName name="Revenues_Required_Energy">'[4]tar. media'!#REF!</definedName>
    <definedName name="Revenues_Required_Energy_Input">'[4]tar. media'!#REF!</definedName>
    <definedName name="Revenues_Tariff">'[4]tar. media'!#REF!</definedName>
    <definedName name="ribeiro" hidden="1">{"TotalGeralDespesasPorArea",#N/A,FALSE,"VinculosAccessEfetivo"}</definedName>
    <definedName name="Saldo_Moroso_Operativo">[5]CLIENTES!$CU$29</definedName>
    <definedName name="santos" hidden="1">{"TotalGeralDespesasPorArea",#N/A,FALSE,"VinculosAccessEfetivo"}</definedName>
    <definedName name="Scenario_Dollar">#REF!</definedName>
    <definedName name="Scenario_Economic_Scenario">#REF!</definedName>
    <definedName name="Scenario_End_Period_Rate">#REF!</definedName>
    <definedName name="Scenario_Interest_Rate">#REF!</definedName>
    <definedName name="SELEC">#REF!</definedName>
    <definedName name="souza" hidden="1">{"TotalGeralDespesasPorArea",#N/A,FALSE,"VinculosAccessEfetivo"}</definedName>
    <definedName name="souzaribeiro" hidden="1">{"TotalGeralDespesasPorArea",#N/A,FALSE,"VinculosAccessEfetivo"}</definedName>
    <definedName name="Spot_MAE_Price">[11]Spot!#REF!</definedName>
    <definedName name="SSECO">#REF!</definedName>
    <definedName name="tabela_PRD_1">#REF!</definedName>
    <definedName name="Tabela_PRD_2">#REF!</definedName>
    <definedName name="TAXA">#REF!</definedName>
    <definedName name="Taxes_Deferred_Exchange_Variation">[11]Taxes!#REF!</definedName>
    <definedName name="TE">[12]INDIECO1!#REF!</definedName>
    <definedName name="TENSAO_CLASSE__REAL_mil">[13]ENERINC!$Q$167:$AD$541</definedName>
    <definedName name="TEST0">#REF!</definedName>
    <definedName name="TESTE">[14]INDIECO1!#REF!</definedName>
    <definedName name="TESTHKEY">#REF!</definedName>
    <definedName name="TESTKEYS">#REF!</definedName>
    <definedName name="TESTVKEY">#REF!</definedName>
    <definedName name="TextRefCopyRangeCount" hidden="1">41</definedName>
    <definedName name="TIR">#REF!</definedName>
    <definedName name="títulos">'[15]Matriz de covariância'!#REF!</definedName>
    <definedName name="Total_Saldo_Moroso_Operativo">[5]CLIENTES!$E$50</definedName>
    <definedName name="VariaçãoCompraEnergia">#REF!</definedName>
    <definedName name="VariaçãoFaturamento">#REF!</definedName>
    <definedName name="VariaçãoVendaEnergia">#REF!</definedName>
    <definedName name="VCTNF_Acumulado">[5]VAR_CT!$H$44</definedName>
    <definedName name="VCTNF_Acumulado_EOAF">[5]EOAF!$H$22</definedName>
    <definedName name="Venda_Rmilhões">'[10]Dados de Entrada - Planejamento'!#REF!</definedName>
    <definedName name="Venda_SPOT__GWh">'[10]Dados de Entrada - Planejamento'!#REF!</definedName>
    <definedName name="w" hidden="1">{#N/A,#N/A,FALSE,"ENERGIA";#N/A,#N/A,FALSE,"PERDIDAS";#N/A,#N/A,FALSE,"CLIENTES";#N/A,#N/A,FALSE,"ESTADO";#N/A,#N/A,FALSE,"TECNICA"}</definedName>
    <definedName name="WACC_S">#REF!</definedName>
    <definedName name="WACC_T">#REF!</definedName>
    <definedName name="wrn.Aging._.and._.Trend._.Analysis." hidden="1">{#N/A,#N/A,FALSE,"Aging Summary";#N/A,#N/A,FALSE,"Ratio Analysis";#N/A,#N/A,FALSE,"Test 120 Day Accts";#N/A,#N/A,FALSE,"Tickmarks"}</definedName>
    <definedName name="wrn.DespesasPorArea." hidden="1">{"TotalGeralDespesasPorArea",#N/A,FALSE,"VinculosAccessEfetivo"}</definedName>
    <definedName name="wrn.INFMES." hidden="1">{#N/A,#N/A,FALSE,"ENERGIA";#N/A,#N/A,FALSE,"PERDIDAS";#N/A,#N/A,FALSE,"CLIENTES";#N/A,#N/A,FALSE,"ESTADO";#N/A,#N/A,FALSE,"TECNICA"}</definedName>
    <definedName name="wrn.MENSUAL."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X" hidden="1">{#N/A,#N/A,FALSE,"ENERGIA";#N/A,#N/A,FALSE,"PERDIDAS";#N/A,#N/A,FALSE,"CLIENTES";#N/A,#N/A,FALSE,"ESTADO";#N/A,#N/A,FALSE,"TECNICA"}</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ActiveRow" hidden="1">#REF!</definedName>
    <definedName name="XRefColumnsCount" hidden="1">7</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50</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62</definedName>
    <definedName name="xs" hidden="1">{#N/A,#N/A,FALSE,"ENERGIA";#N/A,#N/A,FALSE,"PERDIDAS";#N/A,#N/A,FALSE,"CLIENTES";#N/A,#N/A,FALSE,"ESTADO";#N/A,#N/A,FALSE,"TECNICA"}</definedName>
    <definedName name="xsa" hidden="1">{#N/A,#N/A,FALSE,"LLAVE";#N/A,#N/A,FALSE,"EERR";#N/A,#N/A,FALSE,"ESP";#N/A,#N/A,FALSE,"EOAF";#N/A,#N/A,FALSE,"CASH";#N/A,#N/A,FALSE,"FINANZAS";#N/A,#N/A,FALSE,"DEUDA";#N/A,#N/A,FALSE,"INVERSION";#N/A,#N/A,FALSE,"PERSONAL"}</definedName>
    <definedName name="XX" hidden="1">{#N/A,#N/A,FALSE,"LLAVE";#N/A,#N/A,FALSE,"EERR";#N/A,#N/A,FALSE,"ESP";#N/A,#N/A,FALSE,"EOAF";#N/A,#N/A,FALSE,"CASH";#N/A,#N/A,FALSE,"FINANZAS";#N/A,#N/A,FALSE,"DEUDA";#N/A,#N/A,FALSE,"INVERSION";#N/A,#N/A,FALSE,"PERSONAL"}</definedName>
    <definedName name="xxx" hidden="1">{#N/A,#N/A,FALSE,"ENERGIA";#N/A,#N/A,FALSE,"PERDIDAS";#N/A,#N/A,FALSE,"CLIENTES";#N/A,#N/A,FALSE,"ESTADO";#N/A,#N/A,FALSE,"TECNICA"}</definedName>
    <definedName name="Z_1E6349FB_6127_4916_B1C9_00A76D39C8B3_.wvu.Cols" localSheetId="5" hidden="1">EBITDARec!#REF!</definedName>
    <definedName name="Z_1E6349FB_6127_4916_B1C9_00A76D39C8B3_.wvu.Cols" localSheetId="1" hidden="1">'RAP Cycle'!#REF!</definedName>
    <definedName name="Z_1E6349FB_6127_4916_B1C9_00A76D39C8B3_.wvu.Rows" localSheetId="16" hidden="1">BS!#REF!</definedName>
    <definedName name="Z_1E6349FB_6127_4916_B1C9_00A76D39C8B3_.wvu.Rows" localSheetId="18" hidden="1">'Cash Flow'!#REF!,'Cash Flow'!#REF!,'Cash Flow'!#REF!,'Cash Flow'!#REF!,'Cash Flow'!#REF!,'Cash Flow'!#REF!,'Cash Flow'!#REF!,'Cash Flow'!#REF!,'Cash Flow'!#REF!,'Cash Flow'!#REF!</definedName>
    <definedName name="Z_1E6349FB_6127_4916_B1C9_00A76D39C8B3_.wvu.Rows" localSheetId="7" hidden="1">Endividamento!#REF!</definedName>
    <definedName name="Z_1E6349FB_6127_4916_B1C9_00A76D39C8B3_.wvu.Rows" localSheetId="11" hidden="1">'P&amp;L'!#REF!,'P&amp;L'!#REF!,'P&amp;L'!#REF!,'P&amp;L'!#REF!,'P&amp;L'!#REF!,'P&amp;L'!#REF!,'P&amp;L'!#REF!,'P&amp;L'!#REF!,'P&amp;L'!#REF!</definedName>
    <definedName name="Z_1E6349FB_6127_4916_B1C9_00A76D39C8B3_.wvu.Rows" localSheetId="15" hidden="1">Participações!#REF!,Participações!#REF!,Participações!#REF!,Participações!#REF!,Participações!#REF!,Participações!#REF!</definedName>
    <definedName name="Z_1E6349FB_6127_4916_B1C9_00A76D39C8B3_.wvu.Rows" localSheetId="4" hidden="1">Revenues!#REF!,Revenues!#REF!,Revenues!#REF!</definedName>
    <definedName name="Z_87D6620E_C4DF_42B2_AEF1_4C176B3EDD78_.wvu.Cols" localSheetId="1" hidden="1">'RAP Cycle'!#REF!</definedName>
    <definedName name="Z_87D6620E_C4DF_42B2_AEF1_4C176B3EDD78_.wvu.Rows" localSheetId="16" hidden="1">BS!#REF!</definedName>
    <definedName name="Z_87D6620E_C4DF_42B2_AEF1_4C176B3EDD78_.wvu.Rows" localSheetId="18" hidden="1">'Cash Flow'!#REF!,'Cash Flow'!#REF!,'Cash Flow'!#REF!,'Cash Flow'!#REF!,'Cash Flow'!#REF!,'Cash Flow'!#REF!</definedName>
    <definedName name="Z_87D6620E_C4DF_42B2_AEF1_4C176B3EDD78_.wvu.Rows" localSheetId="7" hidden="1">Endividamento!#REF!</definedName>
    <definedName name="Z_87D6620E_C4DF_42B2_AEF1_4C176B3EDD78_.wvu.Rows" localSheetId="11" hidden="1">'P&amp;L'!#REF!,'P&amp;L'!#REF!,'P&amp;L'!#REF!</definedName>
    <definedName name="Z_89A93467_8A8A_4CB6_BAAC_1590A714D7E3_.wvu.Cols" localSheetId="16" hidden="1">BS!$C:$C,BS!$D:$D</definedName>
    <definedName name="Z_89A93467_8A8A_4CB6_BAAC_1590A714D7E3_.wvu.Cols" localSheetId="11" hidden="1">'P&amp;L'!#REF!,'P&amp;L'!#REF!</definedName>
    <definedName name="Z_89A93467_8A8A_4CB6_BAAC_1590A714D7E3_.wvu.Cols" localSheetId="1" hidden="1">'RAP Cycle'!#REF!</definedName>
    <definedName name="Z_89A93467_8A8A_4CB6_BAAC_1590A714D7E3_.wvu.Rows" localSheetId="16" hidden="1">BS!#REF!</definedName>
    <definedName name="Z_89A93467_8A8A_4CB6_BAAC_1590A714D7E3_.wvu.Rows" localSheetId="18" hidden="1">'Cash Flow'!#REF!,'Cash Flow'!#REF!,'Cash Flow'!#REF!,'Cash Flow'!#REF!,'Cash Flow'!#REF!,'Cash Flow'!#REF!,'Cash Flow'!#REF!,'Cash Flow'!#REF!</definedName>
    <definedName name="Z_89A93467_8A8A_4CB6_BAAC_1590A714D7E3_.wvu.Rows" localSheetId="7" hidden="1">Endividamento!#REF!</definedName>
    <definedName name="Z_89A93467_8A8A_4CB6_BAAC_1590A714D7E3_.wvu.Rows" localSheetId="11" hidden="1">'P&amp;L'!#REF!,'P&amp;L'!#REF!,'P&amp;L'!#REF!,'P&amp;L'!#REF!</definedName>
    <definedName name="Z_C49A8C82_1AC5_4974_9B9F_02362D6E4669_.wvu.Cols" localSheetId="1" hidden="1">'RAP Cycle'!#REF!</definedName>
    <definedName name="Z_C49A8C82_1AC5_4974_9B9F_02362D6E4669_.wvu.Rows" localSheetId="16" hidden="1">BS!#REF!</definedName>
    <definedName name="Z_C49A8C82_1AC5_4974_9B9F_02362D6E4669_.wvu.Rows" localSheetId="18" hidden="1">'Cash Flow'!#REF!,'Cash Flow'!#REF!,'Cash Flow'!#REF!,'Cash Flow'!#REF!,'Cash Flow'!#REF!,'Cash Flow'!#REF!,'Cash Flow'!#REF!,'Cash Flow'!#REF!</definedName>
    <definedName name="Z_C49A8C82_1AC5_4974_9B9F_02362D6E4669_.wvu.Rows" localSheetId="7" hidden="1">Endividamento!#REF!</definedName>
    <definedName name="Z_C49A8C82_1AC5_4974_9B9F_02362D6E4669_.wvu.Rows" localSheetId="11" hidden="1">'P&amp;L'!#REF!,'P&amp;L'!#REF!,'P&amp;L'!#REF!</definedName>
    <definedName name="Z_C49A8C82_1AC5_4974_9B9F_02362D6E4669_.wvu.Rows" localSheetId="4" hidden="1">Revenues!#REF!,Revenues!#REF!,Revenues!#REF!</definedName>
    <definedName name="zzzzz" hidden="1">{#N/A,#N/A,FALSE,"ENERGIA";#N/A,#N/A,FALSE,"PERDIDAS";#N/A,#N/A,FALSE,"CLIENTES";#N/A,#N/A,FALSE,"ESTADO";#N/A,#N/A,FALSE,"TECNICA"}</definedName>
  </definedNames>
  <calcPr calcId="191029"/>
  <customWorkbookViews>
    <customWorkbookView name="Rafaela Murat Gunzburger - Modo de exibição pessoal" guid="{C49A8C82-1AC5-4974-9B9F-02362D6E4669}" mergeInterval="0" personalView="1" maximized="1" windowWidth="1276" windowHeight="625" tabRatio="844" activeSheetId="16"/>
    <customWorkbookView name="bloomberg - Modo de exibição pessoal" guid="{87D6620E-C4DF-42B2-AEF1-4C176B3EDD78}" mergeInterval="0" personalView="1" maximized="1" windowWidth="1916" windowHeight="835" tabRatio="844" activeSheetId="5"/>
    <customWorkbookView name="Michelle Araujo - Modo de exibição pessoal" guid="{1E6349FB-6127-4916-B1C9-00A76D39C8B3}" mergeInterval="0" personalView="1" maximized="1" windowWidth="1276" windowHeight="779" tabRatio="844" activeSheetId="28"/>
    <customWorkbookView name="Natalia Benevides de Carvalho - Modo de exibição pessoal" guid="{89A93467-8A8A-4CB6-BAAC-1590A714D7E3}" mergeInterval="0" personalView="1" maximized="1" windowWidth="1276" windowHeight="759" tabRatio="747"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2" l="1"/>
  <c r="O31" i="12"/>
  <c r="N31" i="12"/>
  <c r="M31" i="12"/>
  <c r="L31" i="12"/>
  <c r="K31" i="12"/>
  <c r="P30" i="12"/>
  <c r="O30" i="12"/>
  <c r="N30" i="12"/>
  <c r="M30" i="12"/>
  <c r="L30" i="12"/>
  <c r="K30" i="12"/>
  <c r="P29" i="12"/>
  <c r="O29" i="12"/>
  <c r="N29" i="12"/>
  <c r="M29" i="12"/>
  <c r="L29" i="12"/>
  <c r="K29" i="12"/>
  <c r="P28" i="12"/>
  <c r="O28" i="12"/>
  <c r="N28" i="12"/>
  <c r="M28" i="12"/>
  <c r="L28" i="12"/>
  <c r="K28" i="12"/>
  <c r="P27" i="12"/>
  <c r="O27" i="12"/>
  <c r="N27" i="12"/>
  <c r="M27" i="12"/>
  <c r="L27" i="12"/>
  <c r="K27" i="12"/>
  <c r="P26" i="12"/>
  <c r="O26" i="12"/>
  <c r="N26" i="12"/>
  <c r="M26" i="12"/>
  <c r="L26" i="12"/>
  <c r="K26" i="12"/>
  <c r="P25" i="12"/>
  <c r="O25" i="12"/>
  <c r="N25" i="12"/>
  <c r="M25" i="12"/>
  <c r="L25" i="12"/>
  <c r="K25" i="12"/>
  <c r="HO32" i="38"/>
  <c r="V50" i="8"/>
  <c r="K50" i="8"/>
  <c r="Q66" i="42"/>
  <c r="Q65" i="42"/>
  <c r="Q64" i="42"/>
  <c r="M49" i="43" l="1"/>
  <c r="L49" i="43"/>
  <c r="K49" i="43"/>
  <c r="J49" i="43"/>
  <c r="I49" i="43"/>
  <c r="H49" i="43"/>
  <c r="G49" i="43"/>
  <c r="F49" i="43"/>
  <c r="E49" i="43"/>
  <c r="D49" i="43"/>
  <c r="C49" i="43"/>
  <c r="M48" i="43"/>
  <c r="L48" i="43"/>
  <c r="K48" i="43"/>
  <c r="J48" i="43"/>
  <c r="I48" i="43"/>
  <c r="H48" i="43"/>
  <c r="G48" i="43"/>
  <c r="F48" i="43"/>
  <c r="E48" i="43"/>
  <c r="D48" i="43"/>
  <c r="C48" i="43"/>
  <c r="M47" i="43"/>
  <c r="L47" i="43"/>
  <c r="K47" i="43"/>
  <c r="J47" i="43"/>
  <c r="I47" i="43"/>
  <c r="H47" i="43"/>
  <c r="G47" i="43"/>
  <c r="F47" i="43"/>
  <c r="E47" i="43"/>
  <c r="D47" i="43"/>
  <c r="C47" i="43"/>
  <c r="M46" i="43"/>
  <c r="L46" i="43"/>
  <c r="K46" i="43"/>
  <c r="J46" i="43"/>
  <c r="I46" i="43"/>
  <c r="H46" i="43"/>
  <c r="G46" i="43"/>
  <c r="F46" i="43"/>
  <c r="E46" i="43"/>
  <c r="D46" i="43"/>
  <c r="C46" i="43"/>
  <c r="M45" i="43"/>
  <c r="L45" i="43"/>
  <c r="K45" i="43"/>
  <c r="J45" i="43"/>
  <c r="I45" i="43"/>
  <c r="H45" i="43"/>
  <c r="G45" i="43"/>
  <c r="F45" i="43"/>
  <c r="E45" i="43"/>
  <c r="D45" i="43"/>
  <c r="C45" i="43"/>
  <c r="M44" i="43"/>
  <c r="L44" i="43"/>
  <c r="K44" i="43"/>
  <c r="J44" i="43"/>
  <c r="I44" i="43"/>
  <c r="H44" i="43"/>
  <c r="G44" i="43"/>
  <c r="F44" i="43"/>
  <c r="E44" i="43"/>
  <c r="D44" i="43"/>
  <c r="C44" i="43"/>
  <c r="M43" i="43"/>
  <c r="L43" i="43"/>
  <c r="K43" i="43"/>
  <c r="J43" i="43"/>
  <c r="I43" i="43"/>
  <c r="H43" i="43"/>
  <c r="G43" i="43"/>
  <c r="F43" i="43"/>
  <c r="E43" i="43"/>
  <c r="D43" i="43"/>
  <c r="C43" i="43"/>
  <c r="M42" i="43"/>
  <c r="L42" i="43"/>
  <c r="K42" i="43"/>
  <c r="J42" i="43"/>
  <c r="I42" i="43"/>
  <c r="H42" i="43"/>
  <c r="G42" i="43"/>
  <c r="F42" i="43"/>
  <c r="E42" i="43"/>
  <c r="D42" i="43"/>
  <c r="C42" i="43"/>
  <c r="M41" i="43"/>
  <c r="L41" i="43"/>
  <c r="K41" i="43"/>
  <c r="J41" i="43"/>
  <c r="I41" i="43"/>
  <c r="H41" i="43"/>
  <c r="G41" i="43"/>
  <c r="F41" i="43"/>
  <c r="E41" i="43"/>
  <c r="D41" i="43"/>
  <c r="C41" i="43"/>
  <c r="M40" i="43"/>
  <c r="L40" i="43"/>
  <c r="K40" i="43"/>
  <c r="J40" i="43"/>
  <c r="I40" i="43"/>
  <c r="H40" i="43"/>
  <c r="G40" i="43"/>
  <c r="F40" i="43"/>
  <c r="E40" i="43"/>
  <c r="D40" i="43"/>
  <c r="C40" i="43"/>
  <c r="M39" i="43"/>
  <c r="L39" i="43"/>
  <c r="K39" i="43"/>
  <c r="J39" i="43"/>
  <c r="I39" i="43"/>
  <c r="H39" i="43"/>
  <c r="G39" i="43"/>
  <c r="F39" i="43"/>
  <c r="E39" i="43"/>
  <c r="D39" i="43"/>
  <c r="C39" i="43"/>
  <c r="M38" i="43"/>
  <c r="L38" i="43"/>
  <c r="K38" i="43"/>
  <c r="J38" i="43"/>
  <c r="I38" i="43"/>
  <c r="H38" i="43"/>
  <c r="G38" i="43"/>
  <c r="F38" i="43"/>
  <c r="E38" i="43"/>
  <c r="D38" i="43"/>
  <c r="C38" i="43"/>
  <c r="M37" i="43"/>
  <c r="L37" i="43"/>
  <c r="K37" i="43"/>
  <c r="J37" i="43"/>
  <c r="I37" i="43"/>
  <c r="H37" i="43"/>
  <c r="G37" i="43"/>
  <c r="F37" i="43"/>
  <c r="E37" i="43"/>
  <c r="D37" i="43"/>
  <c r="C37" i="43"/>
  <c r="M36" i="43"/>
  <c r="L36" i="43"/>
  <c r="K36" i="43"/>
  <c r="J36" i="43"/>
  <c r="I36" i="43"/>
  <c r="H36" i="43"/>
  <c r="G36" i="43"/>
  <c r="F36" i="43"/>
  <c r="E36" i="43"/>
  <c r="D36" i="43"/>
  <c r="C36" i="43"/>
  <c r="M35" i="43"/>
  <c r="L35" i="43"/>
  <c r="K35" i="43"/>
  <c r="J35" i="43"/>
  <c r="I35" i="43"/>
  <c r="H35" i="43"/>
  <c r="G35" i="43"/>
  <c r="F35" i="43"/>
  <c r="E35" i="43"/>
  <c r="D35" i="43"/>
  <c r="C35" i="43"/>
  <c r="M34" i="43"/>
  <c r="L34" i="43"/>
  <c r="K34" i="43"/>
  <c r="J34" i="43"/>
  <c r="I34" i="43"/>
  <c r="H34" i="43"/>
  <c r="G34" i="43"/>
  <c r="F34" i="43"/>
  <c r="E34" i="43"/>
  <c r="D34" i="43"/>
  <c r="C34" i="43"/>
  <c r="M33" i="43"/>
  <c r="L33" i="43"/>
  <c r="K33" i="43"/>
  <c r="J33" i="43"/>
  <c r="I33" i="43"/>
  <c r="H33" i="43"/>
  <c r="G33" i="43"/>
  <c r="F33" i="43"/>
  <c r="E33" i="43"/>
  <c r="D33" i="43"/>
  <c r="C33" i="43"/>
  <c r="M32" i="43"/>
  <c r="L32" i="43"/>
  <c r="K32" i="43"/>
  <c r="J32" i="43"/>
  <c r="I32" i="43"/>
  <c r="H32" i="43"/>
  <c r="G32" i="43"/>
  <c r="F32" i="43"/>
  <c r="E32" i="43"/>
  <c r="D32" i="43"/>
  <c r="C32" i="43"/>
  <c r="Q67" i="42" l="1"/>
  <c r="Q68" i="42"/>
  <c r="D158" i="34" l="1"/>
  <c r="HO67" i="38" l="1"/>
  <c r="HO172" i="38"/>
  <c r="HO171" i="38"/>
  <c r="HO170" i="38"/>
  <c r="HO169" i="38"/>
  <c r="HO168" i="38"/>
  <c r="HO167" i="38"/>
  <c r="HO166" i="38"/>
  <c r="HO165" i="38"/>
  <c r="HO164" i="38"/>
  <c r="HO163" i="38"/>
  <c r="HO162" i="38"/>
  <c r="HO161" i="38"/>
  <c r="HO160" i="38"/>
  <c r="HO159" i="38"/>
  <c r="HO156" i="38"/>
  <c r="HO154" i="38"/>
  <c r="HO153" i="38"/>
  <c r="HO152" i="38"/>
  <c r="HO151" i="38"/>
  <c r="HO150" i="38"/>
  <c r="HO149" i="38"/>
  <c r="HO148" i="38"/>
  <c r="HO147" i="38"/>
  <c r="HO146" i="38"/>
  <c r="HO145" i="38"/>
  <c r="HO144" i="38"/>
  <c r="HO143" i="38"/>
  <c r="HO139" i="38"/>
  <c r="HO138" i="38"/>
  <c r="HO137" i="38"/>
  <c r="HO136" i="38"/>
  <c r="HO135" i="38"/>
  <c r="HO134" i="38"/>
  <c r="HO133" i="38"/>
  <c r="HO132" i="38"/>
  <c r="HO131" i="38"/>
  <c r="HO130" i="38"/>
  <c r="HO129" i="38"/>
  <c r="HO125" i="38"/>
  <c r="HO124" i="38"/>
  <c r="HO123" i="38"/>
  <c r="HO121" i="38"/>
  <c r="HO120" i="38"/>
  <c r="HO119" i="38"/>
  <c r="HO118" i="38"/>
  <c r="HO117" i="38"/>
  <c r="HO116" i="38"/>
  <c r="HO115" i="38"/>
  <c r="HO114" i="38"/>
  <c r="HO113" i="38"/>
  <c r="HO112" i="38"/>
  <c r="HO111" i="38"/>
  <c r="HO110" i="38"/>
  <c r="HO109" i="38"/>
  <c r="HO108" i="38"/>
  <c r="HO106" i="38"/>
  <c r="HO105" i="38"/>
  <c r="HO104" i="38"/>
  <c r="HO103" i="38"/>
  <c r="HO102" i="38"/>
  <c r="HO101" i="38"/>
  <c r="HO100" i="38"/>
  <c r="HO99" i="38"/>
  <c r="HO98" i="38"/>
  <c r="HO97" i="38"/>
  <c r="HO96" i="38"/>
  <c r="HO95" i="38"/>
  <c r="HO93" i="38"/>
  <c r="HO83" i="38"/>
  <c r="HO82" i="38"/>
  <c r="HO81" i="38"/>
  <c r="HO80" i="38"/>
  <c r="HO79" i="38"/>
  <c r="HO78" i="38"/>
  <c r="HO77" i="38"/>
  <c r="HO76" i="38"/>
  <c r="HO75" i="38"/>
  <c r="HO74" i="38"/>
  <c r="HO73" i="38"/>
  <c r="HO72" i="38"/>
  <c r="HO71" i="38"/>
  <c r="HO70" i="38"/>
  <c r="HO65" i="38"/>
  <c r="HO64" i="38"/>
  <c r="HO63" i="38"/>
  <c r="HO62" i="38"/>
  <c r="HO61" i="38"/>
  <c r="HO60" i="38"/>
  <c r="HO59" i="38"/>
  <c r="HO58" i="38"/>
  <c r="HO57" i="38"/>
  <c r="HO56" i="38"/>
  <c r="HO55" i="38"/>
  <c r="HO52" i="38"/>
  <c r="HO51" i="38"/>
  <c r="HO50" i="38"/>
  <c r="HO49" i="38"/>
  <c r="HO48" i="38"/>
  <c r="HO47" i="38"/>
  <c r="HO46" i="38"/>
  <c r="HO45" i="38"/>
  <c r="HO44" i="38"/>
  <c r="HO43" i="38"/>
  <c r="HO39" i="38"/>
  <c r="HO38" i="38"/>
  <c r="HO36" i="38"/>
  <c r="HO35" i="38"/>
  <c r="HO34" i="38"/>
  <c r="HO33" i="38"/>
  <c r="HO31" i="38"/>
  <c r="HO30" i="38"/>
  <c r="HO29" i="38"/>
  <c r="HO28" i="38"/>
  <c r="HO27" i="38"/>
  <c r="HO26" i="38"/>
  <c r="HO25" i="38"/>
  <c r="HO24" i="38"/>
  <c r="HO23" i="38"/>
  <c r="HO22" i="38"/>
  <c r="HO20" i="38"/>
  <c r="HO19" i="38"/>
  <c r="HO18" i="38"/>
  <c r="HO17" i="38"/>
  <c r="HO16" i="38"/>
  <c r="HO15" i="38"/>
  <c r="HO14" i="38"/>
  <c r="HO13" i="38"/>
  <c r="HO12" i="38"/>
  <c r="HO11" i="38"/>
  <c r="HO10" i="38"/>
  <c r="DJ70" i="32"/>
  <c r="DJ117" i="32"/>
  <c r="DJ116" i="32"/>
  <c r="DJ114" i="32"/>
  <c r="DJ112" i="32"/>
  <c r="DJ110" i="32"/>
  <c r="DJ108" i="32"/>
  <c r="DJ107" i="32"/>
  <c r="DJ106" i="32"/>
  <c r="DJ105" i="32"/>
  <c r="DJ104" i="32"/>
  <c r="DJ103" i="32"/>
  <c r="DJ102" i="32"/>
  <c r="DJ101" i="32"/>
  <c r="DJ100" i="32"/>
  <c r="DJ99" i="32"/>
  <c r="DJ97" i="32"/>
  <c r="DJ96" i="32"/>
  <c r="DJ94" i="32"/>
  <c r="DJ93" i="32"/>
  <c r="DJ92" i="32"/>
  <c r="DJ91" i="32"/>
  <c r="DJ90" i="32"/>
  <c r="DJ89" i="32"/>
  <c r="DJ88" i="32"/>
  <c r="DJ87" i="32"/>
  <c r="DJ86" i="32"/>
  <c r="DJ85" i="32"/>
  <c r="DJ84" i="32"/>
  <c r="DJ83" i="32"/>
  <c r="DJ81" i="32"/>
  <c r="DJ79" i="32"/>
  <c r="DJ77" i="32"/>
  <c r="DJ76" i="32"/>
  <c r="DJ75" i="32"/>
  <c r="DJ74" i="32"/>
  <c r="DJ73" i="32"/>
  <c r="DJ72" i="32"/>
  <c r="DJ71" i="32"/>
  <c r="BF117" i="32"/>
  <c r="BF116" i="32"/>
  <c r="BF115" i="32"/>
  <c r="BF114" i="32"/>
  <c r="BF112" i="32"/>
  <c r="BF110" i="32"/>
  <c r="BF108" i="32"/>
  <c r="BF107" i="32"/>
  <c r="BF106" i="32"/>
  <c r="BF105" i="32"/>
  <c r="BF104" i="32"/>
  <c r="BF103" i="32"/>
  <c r="BF102" i="32"/>
  <c r="BF101" i="32"/>
  <c r="BF100" i="32"/>
  <c r="BF99" i="32"/>
  <c r="BF96" i="32"/>
  <c r="BF94" i="32"/>
  <c r="BF91" i="32"/>
  <c r="BF90" i="32"/>
  <c r="BF89" i="32"/>
  <c r="BF88" i="32"/>
  <c r="BF87" i="32"/>
  <c r="BF86" i="32"/>
  <c r="BF85" i="32"/>
  <c r="BF84" i="32"/>
  <c r="BF83" i="32"/>
  <c r="BF81" i="32"/>
  <c r="BF79" i="32"/>
  <c r="BF77" i="32"/>
  <c r="BF76" i="32"/>
  <c r="BF75" i="32"/>
  <c r="BF74" i="32"/>
  <c r="BF73" i="32"/>
  <c r="BF72" i="32"/>
  <c r="BF71" i="32"/>
  <c r="L30" i="3" l="1"/>
  <c r="L31" i="3"/>
  <c r="L32" i="3"/>
  <c r="L33" i="3"/>
  <c r="L34" i="3"/>
  <c r="L35" i="3"/>
  <c r="L36" i="3"/>
  <c r="L37" i="3"/>
  <c r="L38" i="3"/>
  <c r="L39" i="3"/>
  <c r="L40" i="3"/>
  <c r="L41" i="3"/>
  <c r="L42" i="3"/>
  <c r="L43" i="3"/>
  <c r="L44" i="3"/>
  <c r="L45" i="3"/>
  <c r="L46" i="3"/>
  <c r="L47" i="3"/>
  <c r="L48" i="3"/>
  <c r="L49" i="3"/>
  <c r="L50" i="3"/>
  <c r="L51" i="3"/>
  <c r="L52" i="3"/>
  <c r="L53" i="3"/>
  <c r="L54" i="3"/>
  <c r="W26" i="3"/>
  <c r="W25" i="3"/>
  <c r="W24" i="3"/>
  <c r="W23" i="3"/>
  <c r="W22" i="3"/>
  <c r="W21" i="3"/>
  <c r="W20" i="3"/>
  <c r="W18" i="3"/>
  <c r="W17" i="3"/>
  <c r="W12" i="3"/>
  <c r="W11" i="3"/>
  <c r="O8" i="3"/>
  <c r="P8" i="3"/>
  <c r="Q8" i="3"/>
  <c r="R8" i="3"/>
  <c r="S8" i="3"/>
  <c r="T8" i="3"/>
  <c r="U8" i="3"/>
  <c r="V8" i="3"/>
  <c r="W8" i="3"/>
  <c r="O9" i="3"/>
  <c r="P9" i="3"/>
  <c r="Q9" i="3"/>
  <c r="R9" i="3"/>
  <c r="S9" i="3"/>
  <c r="T9" i="3"/>
  <c r="U9" i="3"/>
  <c r="V9" i="3"/>
  <c r="W9" i="3"/>
  <c r="O10" i="3"/>
  <c r="P10" i="3"/>
  <c r="Q10" i="3"/>
  <c r="R10" i="3"/>
  <c r="S10" i="3"/>
  <c r="T10" i="3"/>
  <c r="U10" i="3"/>
  <c r="V10" i="3"/>
  <c r="W10" i="3"/>
  <c r="O11" i="3"/>
  <c r="P11" i="3"/>
  <c r="Q11" i="3"/>
  <c r="R11" i="3"/>
  <c r="S11" i="3"/>
  <c r="T11" i="3"/>
  <c r="U11" i="3"/>
  <c r="V11" i="3"/>
  <c r="O12" i="3"/>
  <c r="P12" i="3"/>
  <c r="Q12" i="3"/>
  <c r="R12" i="3"/>
  <c r="S12" i="3"/>
  <c r="T12" i="3"/>
  <c r="U12" i="3"/>
  <c r="V12" i="3"/>
  <c r="O13" i="3"/>
  <c r="P13" i="3"/>
  <c r="Q13" i="3"/>
  <c r="R13" i="3"/>
  <c r="S13" i="3"/>
  <c r="T13" i="3"/>
  <c r="U13" i="3"/>
  <c r="V13" i="3"/>
  <c r="W13" i="3"/>
  <c r="O14" i="3"/>
  <c r="P14" i="3"/>
  <c r="Q14" i="3"/>
  <c r="R14" i="3"/>
  <c r="S14" i="3"/>
  <c r="T14" i="3"/>
  <c r="U14" i="3"/>
  <c r="V14" i="3"/>
  <c r="W14" i="3"/>
  <c r="O15" i="3"/>
  <c r="P15" i="3"/>
  <c r="Q15" i="3"/>
  <c r="R15" i="3"/>
  <c r="S15" i="3"/>
  <c r="T15" i="3"/>
  <c r="U15" i="3"/>
  <c r="V15" i="3"/>
  <c r="W15" i="3"/>
  <c r="O16" i="3"/>
  <c r="P16" i="3"/>
  <c r="Q16" i="3"/>
  <c r="R16" i="3"/>
  <c r="S16" i="3"/>
  <c r="T16" i="3"/>
  <c r="U16" i="3"/>
  <c r="V16" i="3"/>
  <c r="W16" i="3"/>
  <c r="O17" i="3"/>
  <c r="P17" i="3"/>
  <c r="Q17" i="3"/>
  <c r="R17" i="3"/>
  <c r="S17" i="3"/>
  <c r="T17" i="3"/>
  <c r="U17" i="3"/>
  <c r="V17" i="3"/>
  <c r="O18" i="3"/>
  <c r="P18" i="3"/>
  <c r="Q18" i="3"/>
  <c r="R18" i="3"/>
  <c r="S18" i="3"/>
  <c r="T18" i="3"/>
  <c r="U18" i="3"/>
  <c r="V18" i="3"/>
  <c r="O19" i="3"/>
  <c r="P19" i="3"/>
  <c r="Q19" i="3"/>
  <c r="R19" i="3"/>
  <c r="S19" i="3"/>
  <c r="T19" i="3"/>
  <c r="U19" i="3"/>
  <c r="V19" i="3"/>
  <c r="W19" i="3"/>
  <c r="O20" i="3"/>
  <c r="P20" i="3"/>
  <c r="Q20" i="3"/>
  <c r="R20" i="3"/>
  <c r="S20" i="3"/>
  <c r="T20" i="3"/>
  <c r="U20" i="3"/>
  <c r="V20" i="3"/>
  <c r="O21" i="3"/>
  <c r="P21" i="3"/>
  <c r="Q21" i="3"/>
  <c r="R21" i="3"/>
  <c r="S21" i="3"/>
  <c r="T21" i="3"/>
  <c r="U21" i="3"/>
  <c r="V21" i="3"/>
  <c r="O22" i="3"/>
  <c r="P22" i="3"/>
  <c r="Q22" i="3"/>
  <c r="R22" i="3"/>
  <c r="S22" i="3"/>
  <c r="T22" i="3"/>
  <c r="U22" i="3"/>
  <c r="V22" i="3"/>
  <c r="O23" i="3"/>
  <c r="P23" i="3"/>
  <c r="Q23" i="3"/>
  <c r="R23" i="3"/>
  <c r="S23" i="3"/>
  <c r="T23" i="3"/>
  <c r="U23" i="3"/>
  <c r="V23" i="3"/>
  <c r="O24" i="3"/>
  <c r="P24" i="3"/>
  <c r="Q24" i="3"/>
  <c r="R24" i="3"/>
  <c r="S24" i="3"/>
  <c r="T24" i="3"/>
  <c r="U24" i="3"/>
  <c r="V24" i="3"/>
  <c r="O25" i="3"/>
  <c r="P25" i="3"/>
  <c r="Q25" i="3"/>
  <c r="R25" i="3"/>
  <c r="S25" i="3"/>
  <c r="T25" i="3"/>
  <c r="U25" i="3"/>
  <c r="V25" i="3"/>
  <c r="O26" i="3"/>
  <c r="P26" i="3"/>
  <c r="Q26" i="3"/>
  <c r="R26" i="3"/>
  <c r="S26" i="3"/>
  <c r="T26" i="3"/>
  <c r="U26" i="3"/>
  <c r="V26" i="3"/>
  <c r="O27" i="3"/>
  <c r="P27" i="3"/>
  <c r="Q27" i="3"/>
  <c r="R27" i="3"/>
  <c r="S27" i="3"/>
  <c r="T27" i="3"/>
  <c r="U27" i="3"/>
  <c r="V27" i="3"/>
  <c r="W27" i="3"/>
  <c r="O28" i="3"/>
  <c r="P28" i="3"/>
  <c r="Q28" i="3"/>
  <c r="R28" i="3"/>
  <c r="S28" i="3"/>
  <c r="T28" i="3"/>
  <c r="U28" i="3"/>
  <c r="V28" i="3"/>
  <c r="W28" i="3"/>
  <c r="M5" i="16" l="1"/>
  <c r="K154" i="34" l="1"/>
  <c r="J150" i="34"/>
  <c r="K150" i="34"/>
  <c r="L150" i="34"/>
  <c r="J151" i="34"/>
  <c r="K151" i="34"/>
  <c r="L151" i="34"/>
  <c r="J152" i="34"/>
  <c r="K152" i="34"/>
  <c r="L152" i="34"/>
  <c r="J153" i="34"/>
  <c r="K153" i="34"/>
  <c r="L153" i="34"/>
  <c r="J154" i="34"/>
  <c r="L154" i="34"/>
  <c r="GY10" i="38" l="1"/>
  <c r="N146" i="34" l="1"/>
  <c r="M146" i="34"/>
  <c r="L146" i="34"/>
  <c r="K146" i="34"/>
  <c r="J146" i="34"/>
  <c r="N78" i="34"/>
  <c r="M78" i="34"/>
  <c r="L78" i="34"/>
  <c r="K78" i="34"/>
  <c r="J78" i="34"/>
  <c r="N77" i="34"/>
  <c r="M77" i="34"/>
  <c r="L77" i="34"/>
  <c r="K77" i="34"/>
  <c r="J77" i="34"/>
  <c r="N76" i="34"/>
  <c r="M76" i="34"/>
  <c r="L76" i="34"/>
  <c r="K76" i="34"/>
  <c r="J76" i="34"/>
  <c r="N75" i="34"/>
  <c r="M75" i="34"/>
  <c r="L75" i="34"/>
  <c r="K75" i="34"/>
  <c r="J75" i="34"/>
  <c r="N74" i="34"/>
  <c r="M74" i="34"/>
  <c r="L74" i="34"/>
  <c r="K74" i="34"/>
  <c r="J74" i="34"/>
  <c r="N73" i="34"/>
  <c r="M73" i="34"/>
  <c r="L73" i="34"/>
  <c r="J73" i="34"/>
  <c r="J72" i="34"/>
  <c r="M71" i="34"/>
  <c r="L71" i="34"/>
  <c r="J71" i="34"/>
  <c r="M70" i="34"/>
  <c r="L70" i="34"/>
  <c r="J70" i="34"/>
  <c r="M69" i="34"/>
  <c r="L69" i="34"/>
  <c r="J69" i="34"/>
  <c r="M68" i="34"/>
  <c r="L68" i="34"/>
  <c r="J68" i="34"/>
  <c r="N67" i="34"/>
  <c r="M67" i="34"/>
  <c r="L67" i="34"/>
  <c r="J67" i="34"/>
  <c r="N66" i="34"/>
  <c r="M66" i="34"/>
  <c r="L66" i="34"/>
  <c r="K66" i="34"/>
  <c r="K73" i="34" s="1"/>
  <c r="J66" i="34"/>
  <c r="N65" i="34"/>
  <c r="M65" i="34"/>
  <c r="L65" i="34"/>
  <c r="K65" i="34"/>
  <c r="J65" i="34"/>
  <c r="N64" i="34"/>
  <c r="M64" i="34"/>
  <c r="L64" i="34"/>
  <c r="K64" i="34"/>
  <c r="J64" i="34"/>
  <c r="N63" i="34"/>
  <c r="M63" i="34"/>
  <c r="L63" i="34"/>
  <c r="K63" i="34"/>
  <c r="J63" i="34"/>
  <c r="N62" i="34"/>
  <c r="M62" i="34"/>
  <c r="L62" i="34"/>
  <c r="K62" i="34"/>
  <c r="J62" i="34"/>
  <c r="N61" i="34"/>
  <c r="M61" i="34"/>
  <c r="L61" i="34"/>
  <c r="K61" i="34"/>
  <c r="J61" i="34"/>
  <c r="I42" i="34"/>
  <c r="B42" i="34"/>
  <c r="N60" i="34"/>
  <c r="M60" i="34"/>
  <c r="L60" i="34"/>
  <c r="K60" i="34"/>
  <c r="J60" i="34"/>
  <c r="N59" i="34"/>
  <c r="M59" i="34"/>
  <c r="L59" i="34"/>
  <c r="K59" i="34"/>
  <c r="J59" i="34"/>
  <c r="N58" i="34"/>
  <c r="M58" i="34"/>
  <c r="L58" i="34"/>
  <c r="K58" i="34"/>
  <c r="J58" i="34"/>
  <c r="N57" i="34"/>
  <c r="M57" i="34"/>
  <c r="L57" i="34"/>
  <c r="K57" i="34"/>
  <c r="J57" i="34"/>
  <c r="N56" i="34"/>
  <c r="M56" i="34"/>
  <c r="L56" i="34"/>
  <c r="K56" i="34"/>
  <c r="J56" i="34"/>
  <c r="N55" i="34"/>
  <c r="M55" i="34"/>
  <c r="L55" i="34"/>
  <c r="K55" i="34"/>
  <c r="J55" i="34"/>
  <c r="N54" i="34"/>
  <c r="M54" i="34"/>
  <c r="L54" i="34"/>
  <c r="K54" i="34"/>
  <c r="J54" i="34"/>
  <c r="N53" i="34"/>
  <c r="M53" i="34"/>
  <c r="L53" i="34"/>
  <c r="K53" i="34"/>
  <c r="J53" i="34"/>
  <c r="N52" i="34"/>
  <c r="M52" i="34"/>
  <c r="L52" i="34"/>
  <c r="K52" i="34"/>
  <c r="J52" i="34"/>
  <c r="N51" i="34"/>
  <c r="M51" i="34"/>
  <c r="L51" i="34"/>
  <c r="K51" i="34"/>
  <c r="J51" i="34"/>
  <c r="N50" i="34"/>
  <c r="M50" i="34"/>
  <c r="L50" i="34"/>
  <c r="K50" i="34"/>
  <c r="J50" i="34"/>
  <c r="N49" i="34"/>
  <c r="M49" i="34"/>
  <c r="L49" i="34"/>
  <c r="K49" i="34"/>
  <c r="J49" i="34"/>
  <c r="N48" i="34"/>
  <c r="M48" i="34"/>
  <c r="L48" i="34"/>
  <c r="K48" i="34"/>
  <c r="J48" i="34"/>
  <c r="N47" i="34"/>
  <c r="M47" i="34"/>
  <c r="L47" i="34"/>
  <c r="K47" i="34"/>
  <c r="J47" i="34"/>
  <c r="N46" i="34"/>
  <c r="M46" i="34"/>
  <c r="L46" i="34"/>
  <c r="K46" i="34"/>
  <c r="J46" i="34"/>
  <c r="I123" i="34"/>
  <c r="N163" i="34"/>
  <c r="M163" i="34"/>
  <c r="L163" i="34"/>
  <c r="K163" i="34"/>
  <c r="J163" i="34"/>
  <c r="N162" i="34"/>
  <c r="M162" i="34"/>
  <c r="L162" i="34"/>
  <c r="K162" i="34"/>
  <c r="J162" i="34"/>
  <c r="N161" i="34"/>
  <c r="M161" i="34"/>
  <c r="L161" i="34"/>
  <c r="K161" i="34"/>
  <c r="J161" i="34"/>
  <c r="N160" i="34"/>
  <c r="M160" i="34"/>
  <c r="L160" i="34"/>
  <c r="K160" i="34"/>
  <c r="J160" i="34"/>
  <c r="N159" i="34"/>
  <c r="M159" i="34"/>
  <c r="L159" i="34"/>
  <c r="K159" i="34"/>
  <c r="J159" i="34"/>
  <c r="N158" i="34"/>
  <c r="M158" i="34"/>
  <c r="L158" i="34"/>
  <c r="K158" i="34"/>
  <c r="J158" i="34"/>
  <c r="N157" i="34"/>
  <c r="M157" i="34"/>
  <c r="L157" i="34"/>
  <c r="K157" i="34"/>
  <c r="J157" i="34"/>
  <c r="N156" i="34"/>
  <c r="M156" i="34"/>
  <c r="L156" i="34"/>
  <c r="K156" i="34"/>
  <c r="J156" i="34"/>
  <c r="N155" i="34"/>
  <c r="M155" i="34"/>
  <c r="L155" i="34"/>
  <c r="K155" i="34"/>
  <c r="J155" i="34"/>
  <c r="N154" i="34"/>
  <c r="M154" i="34"/>
  <c r="N153" i="34"/>
  <c r="M153" i="34"/>
  <c r="N152" i="34"/>
  <c r="M152" i="34"/>
  <c r="N151" i="34"/>
  <c r="M151" i="34"/>
  <c r="N150" i="34"/>
  <c r="M150" i="34"/>
  <c r="N149" i="34"/>
  <c r="M149" i="34"/>
  <c r="L149" i="34"/>
  <c r="K149" i="34"/>
  <c r="J149" i="34"/>
  <c r="N148" i="34"/>
  <c r="M148" i="34"/>
  <c r="L148" i="34"/>
  <c r="K148" i="34"/>
  <c r="J148" i="34"/>
  <c r="N147" i="34"/>
  <c r="M147" i="34"/>
  <c r="L147" i="34"/>
  <c r="K147" i="34"/>
  <c r="J147" i="34"/>
  <c r="I146" i="34"/>
  <c r="N145" i="34"/>
  <c r="M145" i="34"/>
  <c r="L145" i="34"/>
  <c r="K145" i="34"/>
  <c r="J145" i="34"/>
  <c r="N144" i="34"/>
  <c r="M144" i="34"/>
  <c r="L144" i="34"/>
  <c r="K144" i="34"/>
  <c r="J144" i="34"/>
  <c r="N143" i="34"/>
  <c r="M143" i="34"/>
  <c r="L143" i="34"/>
  <c r="K143" i="34"/>
  <c r="J143" i="34"/>
  <c r="N142" i="34"/>
  <c r="M142" i="34"/>
  <c r="L142" i="34"/>
  <c r="K142" i="34"/>
  <c r="J142" i="34"/>
  <c r="N141" i="34"/>
  <c r="M141" i="34"/>
  <c r="L141" i="34"/>
  <c r="K141" i="34"/>
  <c r="J141" i="34"/>
  <c r="N140" i="34"/>
  <c r="M140" i="34"/>
  <c r="L140" i="34"/>
  <c r="K140" i="34"/>
  <c r="J140" i="34"/>
  <c r="N139" i="34"/>
  <c r="M139" i="34"/>
  <c r="L139" i="34"/>
  <c r="K139" i="34"/>
  <c r="J139" i="34"/>
  <c r="N138" i="34"/>
  <c r="M138" i="34"/>
  <c r="L138" i="34"/>
  <c r="K138" i="34"/>
  <c r="J138" i="34"/>
  <c r="N137" i="34"/>
  <c r="M137" i="34"/>
  <c r="L137" i="34"/>
  <c r="K137" i="34"/>
  <c r="J137" i="34"/>
  <c r="N136" i="34"/>
  <c r="M136" i="34"/>
  <c r="L136" i="34"/>
  <c r="K136" i="34"/>
  <c r="J136" i="34"/>
  <c r="N135" i="34"/>
  <c r="M135" i="34"/>
  <c r="L135" i="34"/>
  <c r="K135" i="34"/>
  <c r="J135" i="34"/>
  <c r="N134" i="34"/>
  <c r="M134" i="34"/>
  <c r="L134" i="34"/>
  <c r="K134" i="34"/>
  <c r="J134" i="34"/>
  <c r="N133" i="34"/>
  <c r="M133" i="34"/>
  <c r="L133" i="34"/>
  <c r="K133" i="34"/>
  <c r="J133" i="34"/>
  <c r="N132" i="34"/>
  <c r="M132" i="34"/>
  <c r="L132" i="34"/>
  <c r="K132" i="34"/>
  <c r="J132" i="34"/>
  <c r="N131" i="34"/>
  <c r="M131" i="34"/>
  <c r="L131" i="34"/>
  <c r="K131" i="34"/>
  <c r="J131" i="34"/>
  <c r="N130" i="34"/>
  <c r="M130" i="34"/>
  <c r="L130" i="34"/>
  <c r="K130" i="34"/>
  <c r="J130" i="34"/>
  <c r="N129" i="34"/>
  <c r="M129" i="34"/>
  <c r="L129" i="34"/>
  <c r="K129" i="34"/>
  <c r="J129" i="34"/>
  <c r="N128" i="34"/>
  <c r="M128" i="34"/>
  <c r="L128" i="34"/>
  <c r="K128" i="34"/>
  <c r="J128" i="34"/>
  <c r="N127" i="34"/>
  <c r="M127" i="34"/>
  <c r="L127" i="34"/>
  <c r="K127" i="34"/>
  <c r="J127" i="34"/>
  <c r="HM156" i="38" l="1"/>
  <c r="HM109" i="38"/>
  <c r="HM67" i="38"/>
  <c r="HM79" i="38"/>
  <c r="HM78" i="38"/>
  <c r="HM77" i="38"/>
  <c r="HM76" i="38"/>
  <c r="HM75" i="38"/>
  <c r="HM74" i="38"/>
  <c r="HM73" i="38"/>
  <c r="HM72" i="38"/>
  <c r="HM71" i="38"/>
  <c r="HM172" i="38"/>
  <c r="HM171" i="38"/>
  <c r="HM170" i="38"/>
  <c r="HM169" i="38"/>
  <c r="HM168" i="38"/>
  <c r="HM167" i="38"/>
  <c r="HM166" i="38"/>
  <c r="HM165" i="38"/>
  <c r="HM164" i="38"/>
  <c r="HM163" i="38"/>
  <c r="HM162" i="38"/>
  <c r="HM161" i="38"/>
  <c r="HM160" i="38"/>
  <c r="HM159" i="38"/>
  <c r="HM154" i="38"/>
  <c r="HM153" i="38"/>
  <c r="HM152" i="38"/>
  <c r="HM151" i="38"/>
  <c r="HM150" i="38"/>
  <c r="HM149" i="38"/>
  <c r="HM148" i="38"/>
  <c r="HM147" i="38"/>
  <c r="HM146" i="38"/>
  <c r="HM145" i="38"/>
  <c r="HM144" i="38"/>
  <c r="HM143" i="38"/>
  <c r="HM139" i="38"/>
  <c r="HM138" i="38"/>
  <c r="HM137" i="38"/>
  <c r="HM136" i="38"/>
  <c r="HM135" i="38"/>
  <c r="HM134" i="38"/>
  <c r="HM133" i="38"/>
  <c r="HM132" i="38"/>
  <c r="HM131" i="38"/>
  <c r="HM130" i="38"/>
  <c r="HM129" i="38"/>
  <c r="HM125" i="38"/>
  <c r="HM124" i="38"/>
  <c r="HM123" i="38"/>
  <c r="HM121" i="38"/>
  <c r="HM120" i="38"/>
  <c r="HM119" i="38"/>
  <c r="HM118" i="38"/>
  <c r="HM117" i="38"/>
  <c r="HM116" i="38"/>
  <c r="HM115" i="38"/>
  <c r="HM114" i="38"/>
  <c r="HM113" i="38"/>
  <c r="HM112" i="38"/>
  <c r="HM111" i="38"/>
  <c r="HM110" i="38"/>
  <c r="HM108" i="38"/>
  <c r="HM106" i="38"/>
  <c r="HM105" i="38"/>
  <c r="HM104" i="38"/>
  <c r="HM103" i="38"/>
  <c r="HM102" i="38"/>
  <c r="HM101" i="38"/>
  <c r="HM100" i="38"/>
  <c r="HM99" i="38"/>
  <c r="HM98" i="38"/>
  <c r="HM97" i="38"/>
  <c r="HM96" i="38"/>
  <c r="HM95" i="38"/>
  <c r="HM93" i="38"/>
  <c r="HM83" i="38"/>
  <c r="HM82" i="38"/>
  <c r="HM81" i="38"/>
  <c r="HM80" i="38"/>
  <c r="HM70" i="38"/>
  <c r="HM65" i="38"/>
  <c r="HM64" i="38"/>
  <c r="HM63" i="38"/>
  <c r="HM62" i="38"/>
  <c r="HM61" i="38"/>
  <c r="HM60" i="38"/>
  <c r="HM59" i="38"/>
  <c r="HM58" i="38"/>
  <c r="HM57" i="38"/>
  <c r="HM56" i="38"/>
  <c r="HM55" i="38"/>
  <c r="HM52" i="38"/>
  <c r="HM51" i="38"/>
  <c r="HM50" i="38"/>
  <c r="HM49" i="38"/>
  <c r="HM48" i="38"/>
  <c r="HM47" i="38"/>
  <c r="HM46" i="38"/>
  <c r="HM45" i="38"/>
  <c r="HM44" i="38"/>
  <c r="HM43" i="38"/>
  <c r="HM39" i="38"/>
  <c r="HM38" i="38"/>
  <c r="HM36" i="38"/>
  <c r="HM35" i="38"/>
  <c r="HM34" i="38"/>
  <c r="HM33" i="38"/>
  <c r="HM32" i="38"/>
  <c r="HM31" i="38"/>
  <c r="HM30" i="38"/>
  <c r="HM29" i="38"/>
  <c r="HM28" i="38"/>
  <c r="HM27" i="38"/>
  <c r="HM26" i="38"/>
  <c r="HM25" i="38"/>
  <c r="HM24" i="38"/>
  <c r="HM23" i="38"/>
  <c r="HM22" i="38"/>
  <c r="HM20" i="38"/>
  <c r="HM19" i="38"/>
  <c r="HM18" i="38"/>
  <c r="HM17" i="38"/>
  <c r="HM16" i="38"/>
  <c r="HM15" i="38"/>
  <c r="HM14" i="38"/>
  <c r="HM13" i="38"/>
  <c r="HM12" i="38"/>
  <c r="HM11" i="38"/>
  <c r="HM10" i="38"/>
  <c r="DD77" i="32" l="1"/>
  <c r="DD76" i="32"/>
  <c r="DD72" i="32"/>
  <c r="DD70" i="32"/>
  <c r="DD117" i="32"/>
  <c r="DH117" i="32"/>
  <c r="DE101" i="32"/>
  <c r="DH116" i="32"/>
  <c r="DH114" i="32"/>
  <c r="DH112" i="32"/>
  <c r="DH110" i="32"/>
  <c r="DH108" i="32"/>
  <c r="DH107" i="32"/>
  <c r="DH106" i="32"/>
  <c r="DH105" i="32"/>
  <c r="DH104" i="32"/>
  <c r="DH103" i="32"/>
  <c r="DH102" i="32"/>
  <c r="DH101" i="32"/>
  <c r="DH100" i="32"/>
  <c r="DH99" i="32"/>
  <c r="DH97" i="32"/>
  <c r="DH96" i="32"/>
  <c r="DH94" i="32"/>
  <c r="DH93" i="32"/>
  <c r="DH92" i="32"/>
  <c r="DH91" i="32"/>
  <c r="DH90" i="32"/>
  <c r="DH89" i="32"/>
  <c r="DH88" i="32"/>
  <c r="DH87" i="32"/>
  <c r="DH86" i="32"/>
  <c r="DH85" i="32"/>
  <c r="DH84" i="32"/>
  <c r="DH83" i="32"/>
  <c r="DH81" i="32"/>
  <c r="DH79" i="32"/>
  <c r="DH77" i="32"/>
  <c r="DH76" i="32"/>
  <c r="DH75" i="32"/>
  <c r="DH74" i="32"/>
  <c r="DH73" i="32"/>
  <c r="DH72" i="32"/>
  <c r="DH71" i="32"/>
  <c r="DH70" i="32"/>
  <c r="DE117" i="32"/>
  <c r="DE116" i="32"/>
  <c r="DD116" i="32"/>
  <c r="DE114" i="32"/>
  <c r="DD114" i="32"/>
  <c r="DE112" i="32"/>
  <c r="DD112" i="32"/>
  <c r="DE110" i="32"/>
  <c r="DD110" i="32"/>
  <c r="DE108" i="32"/>
  <c r="DD108" i="32"/>
  <c r="DE107" i="32"/>
  <c r="DD107" i="32"/>
  <c r="DE106" i="32"/>
  <c r="DD106" i="32"/>
  <c r="DE105" i="32"/>
  <c r="DD105" i="32"/>
  <c r="DE104" i="32"/>
  <c r="DD104" i="32"/>
  <c r="DE103" i="32"/>
  <c r="DD103" i="32"/>
  <c r="DE102" i="32"/>
  <c r="DD102" i="32"/>
  <c r="DD101" i="32"/>
  <c r="DE100" i="32"/>
  <c r="DD100" i="32"/>
  <c r="DE99" i="32"/>
  <c r="DD99" i="32"/>
  <c r="DE97" i="32"/>
  <c r="DD97" i="32"/>
  <c r="DE96" i="32"/>
  <c r="DD96" i="32"/>
  <c r="DE94" i="32"/>
  <c r="DD94" i="32"/>
  <c r="DE93" i="32"/>
  <c r="DD93" i="32"/>
  <c r="DE92" i="32"/>
  <c r="DD92" i="32"/>
  <c r="DE91" i="32"/>
  <c r="DD91" i="32"/>
  <c r="DE90" i="32"/>
  <c r="DD90" i="32"/>
  <c r="DE89" i="32"/>
  <c r="DD89" i="32"/>
  <c r="DE88" i="32"/>
  <c r="DD88" i="32"/>
  <c r="DE87" i="32"/>
  <c r="DD87" i="32"/>
  <c r="DE86" i="32"/>
  <c r="DD86" i="32"/>
  <c r="DE85" i="32"/>
  <c r="DD85" i="32"/>
  <c r="DE84" i="32"/>
  <c r="DD84" i="32"/>
  <c r="DE83" i="32"/>
  <c r="DD83" i="32"/>
  <c r="DE81" i="32"/>
  <c r="DD81" i="32"/>
  <c r="DE79" i="32"/>
  <c r="DD79" i="32"/>
  <c r="DE77" i="32"/>
  <c r="DE76" i="32"/>
  <c r="DE75" i="32"/>
  <c r="DD75" i="32"/>
  <c r="DE74" i="32"/>
  <c r="DD74" i="32"/>
  <c r="DE73" i="32"/>
  <c r="DD73" i="32"/>
  <c r="DE72" i="32"/>
  <c r="DE71" i="32"/>
  <c r="DD71" i="32"/>
  <c r="DE70" i="32"/>
  <c r="DI117" i="32"/>
  <c r="DI116" i="32"/>
  <c r="DI114" i="32"/>
  <c r="DI112" i="32"/>
  <c r="DI110" i="32"/>
  <c r="DI108" i="32"/>
  <c r="DI107" i="32"/>
  <c r="DI106" i="32"/>
  <c r="DI105" i="32"/>
  <c r="DI104" i="32"/>
  <c r="DI103" i="32"/>
  <c r="DI102" i="32"/>
  <c r="DI101" i="32"/>
  <c r="DI100" i="32"/>
  <c r="DI99" i="32"/>
  <c r="DI97" i="32"/>
  <c r="DI96" i="32"/>
  <c r="DI94" i="32"/>
  <c r="DI93" i="32"/>
  <c r="DI92" i="32"/>
  <c r="DI91" i="32"/>
  <c r="DI90" i="32"/>
  <c r="DI89" i="32"/>
  <c r="DI88" i="32"/>
  <c r="DI87" i="32"/>
  <c r="DI86" i="32"/>
  <c r="DI85" i="32"/>
  <c r="DI84" i="32"/>
  <c r="DI83" i="32"/>
  <c r="DI81" i="32"/>
  <c r="DI79" i="32"/>
  <c r="DI77" i="32"/>
  <c r="DI76" i="32"/>
  <c r="DI75" i="32"/>
  <c r="DI74" i="32"/>
  <c r="DI73" i="32"/>
  <c r="DI72" i="32"/>
  <c r="DI71" i="32"/>
  <c r="DI70" i="32"/>
  <c r="BE117" i="32"/>
  <c r="BE116" i="32"/>
  <c r="BE115" i="32"/>
  <c r="BE114" i="32"/>
  <c r="BE112" i="32"/>
  <c r="BE110" i="32"/>
  <c r="BE108" i="32"/>
  <c r="BE107" i="32"/>
  <c r="BE106" i="32"/>
  <c r="BE105" i="32"/>
  <c r="BE104" i="32"/>
  <c r="BE103" i="32"/>
  <c r="BE102" i="32"/>
  <c r="BE101" i="32"/>
  <c r="BE100" i="32"/>
  <c r="BE99" i="32"/>
  <c r="BE96" i="32"/>
  <c r="BE94" i="32"/>
  <c r="BE91" i="32"/>
  <c r="BE90" i="32"/>
  <c r="BE89" i="32"/>
  <c r="BE88" i="32"/>
  <c r="BE87" i="32"/>
  <c r="BE86" i="32"/>
  <c r="BE85" i="32"/>
  <c r="BE84" i="32"/>
  <c r="BE83" i="32"/>
  <c r="BE81" i="32"/>
  <c r="BE79" i="32"/>
  <c r="BE77" i="32"/>
  <c r="BE76" i="32"/>
  <c r="BE75" i="32"/>
  <c r="BE74" i="32"/>
  <c r="BE73" i="32"/>
  <c r="BE72" i="32"/>
  <c r="BE71" i="32"/>
  <c r="E24" i="12"/>
  <c r="C24" i="12"/>
  <c r="F24" i="12"/>
  <c r="G24" i="12"/>
  <c r="H31" i="12"/>
  <c r="H30" i="12"/>
  <c r="G31" i="12"/>
  <c r="F31" i="12"/>
  <c r="G30" i="12"/>
  <c r="F30" i="12"/>
  <c r="H29" i="12"/>
  <c r="G29" i="12"/>
  <c r="F29" i="12"/>
  <c r="H28" i="12"/>
  <c r="G28" i="12"/>
  <c r="F28" i="12"/>
  <c r="H27" i="12"/>
  <c r="G27" i="12"/>
  <c r="F27" i="12"/>
  <c r="H26" i="12"/>
  <c r="G26" i="12"/>
  <c r="F26" i="12"/>
  <c r="H25" i="12"/>
  <c r="G25" i="12"/>
  <c r="F25" i="12"/>
  <c r="D24" i="12" l="1"/>
  <c r="I39" i="37" l="1"/>
  <c r="G39" i="37"/>
  <c r="E39" i="37"/>
  <c r="I38" i="37"/>
  <c r="G38" i="37"/>
  <c r="E38" i="37"/>
  <c r="I37" i="37"/>
  <c r="H37" i="37"/>
  <c r="G37" i="37"/>
  <c r="F37" i="37"/>
  <c r="E37" i="37"/>
  <c r="I36" i="37"/>
  <c r="H36" i="37"/>
  <c r="G36" i="37"/>
  <c r="F36" i="37"/>
  <c r="E36" i="37"/>
  <c r="I35" i="37"/>
  <c r="H35" i="37"/>
  <c r="G35" i="37"/>
  <c r="F35" i="37"/>
  <c r="E35" i="37"/>
  <c r="I34" i="37"/>
  <c r="H34" i="37"/>
  <c r="G34" i="37"/>
  <c r="F34" i="37"/>
  <c r="E34" i="37"/>
  <c r="I33" i="37"/>
  <c r="H33" i="37"/>
  <c r="G33" i="37"/>
  <c r="F33" i="37"/>
  <c r="E33" i="37"/>
  <c r="I32" i="37"/>
  <c r="H32" i="37"/>
  <c r="G32" i="37"/>
  <c r="F32" i="37"/>
  <c r="E32" i="37"/>
  <c r="I31" i="37"/>
  <c r="H31" i="37"/>
  <c r="G31" i="37"/>
  <c r="F31" i="37"/>
  <c r="E31" i="37"/>
  <c r="I30" i="37"/>
  <c r="H30" i="37"/>
  <c r="G30" i="37"/>
  <c r="F30" i="37"/>
  <c r="E30" i="37"/>
  <c r="I29" i="37"/>
  <c r="H29" i="37"/>
  <c r="G29" i="37"/>
  <c r="F29" i="37"/>
  <c r="E29" i="37"/>
  <c r="E27" i="37"/>
  <c r="F27" i="37"/>
  <c r="G27" i="37"/>
  <c r="H27" i="37"/>
  <c r="I27" i="37"/>
  <c r="P10" i="11" l="1"/>
  <c r="O10" i="11"/>
  <c r="Q10"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P13" i="11"/>
  <c r="O13" i="11"/>
  <c r="Q12" i="11"/>
  <c r="P12" i="11"/>
  <c r="O12" i="11"/>
  <c r="Q11" i="11"/>
  <c r="P11" i="11"/>
  <c r="O11" i="11"/>
  <c r="Q40" i="11"/>
  <c r="P40" i="11"/>
  <c r="O40" i="11"/>
  <c r="Q39" i="11"/>
  <c r="P39" i="11"/>
  <c r="O39" i="11"/>
  <c r="Q38" i="11"/>
  <c r="P38" i="11"/>
  <c r="O38" i="11"/>
  <c r="Q37" i="11"/>
  <c r="P37" i="11"/>
  <c r="O37" i="11"/>
  <c r="Q36" i="11"/>
  <c r="P36" i="11"/>
  <c r="O36" i="11"/>
  <c r="Q35" i="11"/>
  <c r="P35" i="11"/>
  <c r="O35" i="11"/>
  <c r="Q34" i="11"/>
  <c r="P34" i="11"/>
  <c r="O34" i="11"/>
  <c r="Q33" i="11"/>
  <c r="P33" i="11"/>
  <c r="O33" i="11"/>
  <c r="Q32" i="11"/>
  <c r="P32" i="11"/>
  <c r="O32" i="11"/>
  <c r="Q31" i="11"/>
  <c r="P31" i="11"/>
  <c r="O31" i="11"/>
  <c r="Q30" i="11"/>
  <c r="P30" i="11"/>
  <c r="O30" i="11"/>
  <c r="Q29" i="11"/>
  <c r="P29" i="11"/>
  <c r="O29" i="11"/>
  <c r="Q28" i="11"/>
  <c r="P28" i="11"/>
  <c r="O28" i="11"/>
  <c r="Q27" i="11"/>
  <c r="P27" i="11"/>
  <c r="O27" i="11"/>
  <c r="E10" i="11"/>
  <c r="F10" i="11"/>
  <c r="G10" i="11"/>
  <c r="W54" i="3"/>
  <c r="W53" i="3"/>
  <c r="W52" i="3"/>
  <c r="W51" i="3"/>
  <c r="W50" i="3"/>
  <c r="W49" i="3"/>
  <c r="W48" i="3"/>
  <c r="W47" i="3"/>
  <c r="W46" i="3"/>
  <c r="W45" i="3"/>
  <c r="W44" i="3"/>
  <c r="W43" i="3"/>
  <c r="W42" i="3"/>
  <c r="W41" i="3"/>
  <c r="W40" i="3"/>
  <c r="W39" i="3"/>
  <c r="W38" i="3"/>
  <c r="W37" i="3"/>
  <c r="W36" i="3"/>
  <c r="W35" i="3"/>
  <c r="W34" i="3"/>
  <c r="W33" i="3"/>
  <c r="W32" i="3"/>
  <c r="W31" i="3"/>
  <c r="W30" i="3"/>
  <c r="W29" i="3"/>
  <c r="W7" i="3"/>
  <c r="J22" i="34" l="1"/>
  <c r="K22" i="34"/>
  <c r="L22" i="34"/>
  <c r="M22" i="34"/>
  <c r="N22" i="34"/>
  <c r="GY160" i="38" l="1"/>
  <c r="GW160" i="38"/>
  <c r="GU160" i="38"/>
  <c r="GS160" i="38"/>
  <c r="GQ160" i="38"/>
  <c r="GO160" i="38"/>
  <c r="GM160" i="38"/>
  <c r="GK160" i="38"/>
  <c r="GI160" i="38"/>
  <c r="HA160" i="38"/>
  <c r="HC160" i="38"/>
  <c r="HE160" i="38"/>
  <c r="HG160" i="38"/>
  <c r="HI160" i="38"/>
  <c r="HK93" i="38" l="1"/>
  <c r="BD117" i="32"/>
  <c r="BD116" i="32"/>
  <c r="BD115" i="32"/>
  <c r="BD114" i="32"/>
  <c r="BD112" i="32"/>
  <c r="BD110" i="32"/>
  <c r="BD108" i="32"/>
  <c r="BD107" i="32"/>
  <c r="BD106" i="32"/>
  <c r="BD105" i="32"/>
  <c r="BD104" i="32"/>
  <c r="BD103" i="32"/>
  <c r="BD102" i="32"/>
  <c r="BD101" i="32"/>
  <c r="BD100" i="32"/>
  <c r="BD99" i="32"/>
  <c r="BD96" i="32"/>
  <c r="BD94" i="32"/>
  <c r="BD91" i="32"/>
  <c r="BD90" i="32"/>
  <c r="BD89" i="32"/>
  <c r="BD88" i="32"/>
  <c r="BD87" i="32"/>
  <c r="BD86" i="32"/>
  <c r="BD85" i="32"/>
  <c r="BD84" i="32"/>
  <c r="BD83" i="32"/>
  <c r="BD81" i="32"/>
  <c r="BD79" i="32"/>
  <c r="BD77" i="32"/>
  <c r="BD76" i="32"/>
  <c r="BD75" i="32"/>
  <c r="BD74" i="32"/>
  <c r="BD73" i="32"/>
  <c r="BD72" i="32"/>
  <c r="BD71" i="32"/>
  <c r="DH5" i="32" l="1"/>
  <c r="DH65" i="32"/>
  <c r="DI65" i="32" s="1"/>
  <c r="DJ65" i="32" s="1"/>
  <c r="J8" i="34"/>
  <c r="K8" i="34"/>
  <c r="L8" i="34"/>
  <c r="M8" i="34"/>
  <c r="N8" i="34"/>
  <c r="J9" i="34"/>
  <c r="K9" i="34"/>
  <c r="L9" i="34"/>
  <c r="M9" i="34"/>
  <c r="N9" i="34"/>
  <c r="J10" i="34"/>
  <c r="K10" i="34"/>
  <c r="L10" i="34"/>
  <c r="M10" i="34"/>
  <c r="N10" i="34"/>
  <c r="J11" i="34"/>
  <c r="K11" i="34"/>
  <c r="L11" i="34"/>
  <c r="M11" i="34"/>
  <c r="N11" i="34"/>
  <c r="J12" i="34"/>
  <c r="K12" i="34"/>
  <c r="L12" i="34"/>
  <c r="M12" i="34"/>
  <c r="N12" i="34"/>
  <c r="I104" i="34"/>
  <c r="J85" i="34"/>
  <c r="M86" i="34"/>
  <c r="J88" i="34"/>
  <c r="K88" i="34"/>
  <c r="K85" i="34"/>
  <c r="L85" i="34"/>
  <c r="M85" i="34"/>
  <c r="N85" i="34"/>
  <c r="J86" i="34"/>
  <c r="K86" i="34"/>
  <c r="L86" i="34"/>
  <c r="N86" i="34"/>
  <c r="J87" i="34"/>
  <c r="K87" i="34"/>
  <c r="L87" i="34"/>
  <c r="M87" i="34"/>
  <c r="N87" i="34"/>
  <c r="L88" i="34"/>
  <c r="M88" i="34"/>
  <c r="N88" i="34"/>
  <c r="J89" i="34"/>
  <c r="K89" i="34"/>
  <c r="L89" i="34"/>
  <c r="M89" i="34"/>
  <c r="N89" i="34"/>
  <c r="GE26" i="38" l="1"/>
  <c r="GG26" i="38"/>
  <c r="GI26" i="38"/>
  <c r="GK26" i="38"/>
  <c r="GM26" i="38"/>
  <c r="GO26" i="38"/>
  <c r="GQ26" i="38"/>
  <c r="GS26" i="38"/>
  <c r="GU26" i="38"/>
  <c r="GW26" i="38"/>
  <c r="GY26" i="38"/>
  <c r="HA26" i="38"/>
  <c r="HC26" i="38"/>
  <c r="HE26" i="38"/>
  <c r="HG26" i="38"/>
  <c r="HI26" i="38"/>
  <c r="CG27" i="38"/>
  <c r="GO27" i="38" s="1"/>
  <c r="GE27" i="38"/>
  <c r="GG27" i="38"/>
  <c r="GI27" i="38"/>
  <c r="GK27" i="38"/>
  <c r="GM27" i="38"/>
  <c r="GQ27" i="38"/>
  <c r="GS27" i="38"/>
  <c r="GU27" i="38"/>
  <c r="GW27" i="38"/>
  <c r="GY27" i="38"/>
  <c r="HA27" i="38"/>
  <c r="HC27" i="38"/>
  <c r="HE27" i="38"/>
  <c r="HG27" i="38"/>
  <c r="HI27" i="38"/>
  <c r="CG28" i="38"/>
  <c r="GO28" i="38" s="1"/>
  <c r="GE28" i="38"/>
  <c r="GG28" i="38"/>
  <c r="GI28" i="38"/>
  <c r="GK28" i="38"/>
  <c r="GM28" i="38"/>
  <c r="GQ28" i="38"/>
  <c r="GS28" i="38"/>
  <c r="GU28" i="38"/>
  <c r="GW28" i="38"/>
  <c r="GY28" i="38"/>
  <c r="HA28" i="38"/>
  <c r="HC28" i="38"/>
  <c r="HE28" i="38"/>
  <c r="HG28" i="38"/>
  <c r="HI28" i="38"/>
  <c r="CG29" i="38"/>
  <c r="GO29" i="38" s="1"/>
  <c r="GE29" i="38"/>
  <c r="GG29" i="38"/>
  <c r="GI29" i="38"/>
  <c r="GK29" i="38"/>
  <c r="GM29" i="38"/>
  <c r="GQ29" i="38"/>
  <c r="GS29" i="38"/>
  <c r="GU29" i="38"/>
  <c r="GW29" i="38"/>
  <c r="GY29" i="38"/>
  <c r="HA29" i="38"/>
  <c r="HC29" i="38"/>
  <c r="HE29" i="38"/>
  <c r="HG29" i="38"/>
  <c r="HI29" i="38"/>
  <c r="GE30" i="38"/>
  <c r="GG30" i="38"/>
  <c r="GI30" i="38"/>
  <c r="GK30" i="38"/>
  <c r="GM30" i="38"/>
  <c r="GO30" i="38"/>
  <c r="GQ30" i="38"/>
  <c r="GS30" i="38"/>
  <c r="GU30" i="38"/>
  <c r="GW30" i="38"/>
  <c r="GY30" i="38"/>
  <c r="HA30" i="38"/>
  <c r="HC30" i="38"/>
  <c r="HE30" i="38"/>
  <c r="HG30" i="38"/>
  <c r="HI30" i="38"/>
  <c r="CG31" i="38"/>
  <c r="GO31" i="38" s="1"/>
  <c r="GE31" i="38"/>
  <c r="GG31" i="38"/>
  <c r="GI31" i="38"/>
  <c r="GK31" i="38"/>
  <c r="GM31" i="38"/>
  <c r="GQ31" i="38"/>
  <c r="GS31" i="38"/>
  <c r="GU31" i="38"/>
  <c r="GW31" i="38"/>
  <c r="GY31" i="38"/>
  <c r="HA31" i="38"/>
  <c r="HC31" i="38"/>
  <c r="HE31" i="38"/>
  <c r="HG31" i="38"/>
  <c r="HI31" i="38"/>
  <c r="GE32" i="38"/>
  <c r="GG32" i="38"/>
  <c r="GI32" i="38"/>
  <c r="GK32" i="38"/>
  <c r="GM32" i="38"/>
  <c r="GO32" i="38"/>
  <c r="GQ32" i="38"/>
  <c r="GS32" i="38"/>
  <c r="GU32" i="38"/>
  <c r="GW32" i="38"/>
  <c r="GY32" i="38"/>
  <c r="HA32" i="38"/>
  <c r="HC32" i="38"/>
  <c r="HE32" i="38"/>
  <c r="HG32" i="38"/>
  <c r="HI32" i="38"/>
  <c r="CG33" i="38"/>
  <c r="GO33" i="38" s="1"/>
  <c r="GE33" i="38"/>
  <c r="GG33" i="38"/>
  <c r="GI33" i="38"/>
  <c r="GK33" i="38"/>
  <c r="GM33" i="38"/>
  <c r="GQ33" i="38"/>
  <c r="GS33" i="38"/>
  <c r="GU33" i="38"/>
  <c r="GW33" i="38"/>
  <c r="GY33" i="38"/>
  <c r="HA33" i="38"/>
  <c r="HC33" i="38"/>
  <c r="HE33" i="38"/>
  <c r="HG33" i="38"/>
  <c r="HI33" i="38"/>
  <c r="CG34" i="38"/>
  <c r="GO34" i="38" s="1"/>
  <c r="GE34" i="38"/>
  <c r="GG34" i="38"/>
  <c r="GI34" i="38"/>
  <c r="GK34" i="38"/>
  <c r="GM34" i="38"/>
  <c r="GQ34" i="38"/>
  <c r="GS34" i="38"/>
  <c r="GU34" i="38"/>
  <c r="GW34" i="38"/>
  <c r="GY34" i="38"/>
  <c r="HA34" i="38"/>
  <c r="HC34" i="38"/>
  <c r="HE34" i="38"/>
  <c r="HG34" i="38"/>
  <c r="HI34" i="38"/>
  <c r="C59" i="17"/>
  <c r="D59" i="17"/>
  <c r="E59" i="17"/>
  <c r="C25" i="12" l="1"/>
  <c r="D25" i="12"/>
  <c r="E25" i="12"/>
  <c r="C26" i="12"/>
  <c r="D26" i="12"/>
  <c r="E26" i="12"/>
  <c r="C27" i="12"/>
  <c r="D27" i="12"/>
  <c r="E27" i="12"/>
  <c r="C28" i="12"/>
  <c r="D28" i="12"/>
  <c r="E28" i="12"/>
  <c r="C29" i="12"/>
  <c r="D29" i="12"/>
  <c r="E29" i="12"/>
  <c r="C30" i="12"/>
  <c r="D30" i="12"/>
  <c r="E30" i="12"/>
  <c r="C31" i="12"/>
  <c r="D31" i="12"/>
  <c r="B4" i="34"/>
  <c r="E31" i="12" l="1"/>
  <c r="O7" i="21"/>
  <c r="CY36" i="38" l="1"/>
  <c r="HI172" i="38"/>
  <c r="HI171" i="38"/>
  <c r="HI170" i="38"/>
  <c r="HI169" i="38"/>
  <c r="HI168" i="38"/>
  <c r="HI167" i="38"/>
  <c r="HI166" i="38"/>
  <c r="HI165" i="38"/>
  <c r="HI164" i="38"/>
  <c r="HI163" i="38"/>
  <c r="HI162" i="38"/>
  <c r="HI161" i="38"/>
  <c r="HI159" i="38"/>
  <c r="HI156" i="38"/>
  <c r="HI154" i="38"/>
  <c r="HI153" i="38"/>
  <c r="HI152" i="38"/>
  <c r="HI151" i="38"/>
  <c r="HI150" i="38"/>
  <c r="HI149" i="38"/>
  <c r="HI148" i="38"/>
  <c r="HI147" i="38"/>
  <c r="HI146" i="38"/>
  <c r="HI145" i="38"/>
  <c r="HI144" i="38"/>
  <c r="HI143" i="38"/>
  <c r="HI139" i="38"/>
  <c r="HI138" i="38"/>
  <c r="HI137" i="38"/>
  <c r="HI136" i="38"/>
  <c r="HI135" i="38"/>
  <c r="HI134" i="38"/>
  <c r="HI133" i="38"/>
  <c r="HI132" i="38"/>
  <c r="HI131" i="38"/>
  <c r="HI130" i="38"/>
  <c r="HI129" i="38"/>
  <c r="HI125" i="38"/>
  <c r="HI124" i="38"/>
  <c r="HI123" i="38"/>
  <c r="HI121" i="38"/>
  <c r="HI120" i="38"/>
  <c r="HI119" i="38"/>
  <c r="HI118" i="38"/>
  <c r="HI117" i="38"/>
  <c r="HI116" i="38"/>
  <c r="HI115" i="38"/>
  <c r="HI114" i="38"/>
  <c r="HI113" i="38"/>
  <c r="HI112" i="38"/>
  <c r="HI111" i="38"/>
  <c r="HI110" i="38"/>
  <c r="HI109" i="38"/>
  <c r="HI108" i="38"/>
  <c r="HI106" i="38"/>
  <c r="HI105" i="38"/>
  <c r="HI104" i="38"/>
  <c r="HI102" i="38"/>
  <c r="HI101" i="38"/>
  <c r="HI100" i="38"/>
  <c r="HI99" i="38"/>
  <c r="HI98" i="38"/>
  <c r="HI97" i="38"/>
  <c r="HI96" i="38"/>
  <c r="HI95" i="38"/>
  <c r="HI93" i="38"/>
  <c r="HI83" i="38"/>
  <c r="HI82" i="38"/>
  <c r="HI81" i="38"/>
  <c r="HI80" i="38"/>
  <c r="HI79" i="38"/>
  <c r="HI78" i="38"/>
  <c r="HI77" i="38"/>
  <c r="HI76" i="38"/>
  <c r="HI75" i="38"/>
  <c r="HI74" i="38"/>
  <c r="HI73" i="38"/>
  <c r="HI72" i="38"/>
  <c r="HI70" i="38"/>
  <c r="HI67" i="38"/>
  <c r="HI65" i="38"/>
  <c r="HI64" i="38"/>
  <c r="HI63" i="38"/>
  <c r="HI62" i="38"/>
  <c r="HI61" i="38"/>
  <c r="HI60" i="38"/>
  <c r="HI59" i="38"/>
  <c r="HI58" i="38"/>
  <c r="HI57" i="38"/>
  <c r="HI56" i="38"/>
  <c r="HI55" i="38"/>
  <c r="HI52" i="38"/>
  <c r="HI51" i="38"/>
  <c r="HI50" i="38"/>
  <c r="HI49" i="38"/>
  <c r="HI48" i="38"/>
  <c r="HI47" i="38"/>
  <c r="HI46" i="38"/>
  <c r="HI45" i="38"/>
  <c r="HI44" i="38"/>
  <c r="HI43" i="38"/>
  <c r="HI39" i="38"/>
  <c r="HI38" i="38"/>
  <c r="HI36" i="38"/>
  <c r="HI35" i="38"/>
  <c r="HI25" i="38"/>
  <c r="HI24" i="38"/>
  <c r="HI23" i="38"/>
  <c r="HI22" i="38"/>
  <c r="HI20" i="38"/>
  <c r="HI19" i="38"/>
  <c r="HI18" i="38"/>
  <c r="HI17" i="38"/>
  <c r="HI16" i="38"/>
  <c r="HI15" i="38"/>
  <c r="HI14" i="38"/>
  <c r="HI13" i="38"/>
  <c r="HI12" i="38"/>
  <c r="HI11" i="38"/>
  <c r="HI10" i="38"/>
  <c r="DG117" i="32"/>
  <c r="DG116" i="32"/>
  <c r="DG114" i="32"/>
  <c r="DG112" i="32"/>
  <c r="DG110" i="32"/>
  <c r="DG108" i="32"/>
  <c r="DG107" i="32"/>
  <c r="DG106" i="32"/>
  <c r="DG105" i="32"/>
  <c r="DG104" i="32"/>
  <c r="DG103" i="32"/>
  <c r="DG102" i="32"/>
  <c r="DG101" i="32"/>
  <c r="DG100" i="32"/>
  <c r="DG99" i="32"/>
  <c r="DG97" i="32"/>
  <c r="DG96" i="32"/>
  <c r="DG94" i="32"/>
  <c r="DG93" i="32"/>
  <c r="DG92" i="32"/>
  <c r="DG91" i="32"/>
  <c r="DG90" i="32"/>
  <c r="DG89" i="32"/>
  <c r="DG88" i="32"/>
  <c r="DG87" i="32"/>
  <c r="DG86" i="32"/>
  <c r="DG85" i="32"/>
  <c r="DG84" i="32"/>
  <c r="DG83" i="32"/>
  <c r="DG81" i="32"/>
  <c r="DG79" i="32"/>
  <c r="DG77" i="32"/>
  <c r="DG76" i="32"/>
  <c r="DG75" i="32"/>
  <c r="DG74" i="32"/>
  <c r="DG73" i="32"/>
  <c r="DG72" i="32"/>
  <c r="DG71" i="32"/>
  <c r="DG70" i="32"/>
  <c r="BC117" i="32"/>
  <c r="BC116" i="32"/>
  <c r="BC115" i="32"/>
  <c r="BC114" i="32"/>
  <c r="BC112" i="32"/>
  <c r="BC110" i="32"/>
  <c r="BC108" i="32"/>
  <c r="BC107" i="32"/>
  <c r="BC106" i="32"/>
  <c r="BC105" i="32"/>
  <c r="BC104" i="32"/>
  <c r="BC103" i="32"/>
  <c r="BC102" i="32"/>
  <c r="BC101" i="32"/>
  <c r="BC100" i="32"/>
  <c r="BC99" i="32"/>
  <c r="BC96" i="32"/>
  <c r="BC94" i="32"/>
  <c r="BC91" i="32"/>
  <c r="BC90" i="32"/>
  <c r="BC89" i="32"/>
  <c r="BC88" i="32"/>
  <c r="BC87" i="32"/>
  <c r="BC86" i="32"/>
  <c r="BC85" i="32"/>
  <c r="BC84" i="32"/>
  <c r="BC83" i="32"/>
  <c r="BC81" i="32"/>
  <c r="BC79" i="32"/>
  <c r="BC77" i="32"/>
  <c r="BC76" i="32"/>
  <c r="BC75" i="32"/>
  <c r="BC74" i="32"/>
  <c r="BC73" i="32"/>
  <c r="BC72" i="32"/>
  <c r="BC71" i="32"/>
  <c r="BB117" i="32" l="1"/>
  <c r="BB116" i="32"/>
  <c r="BB115" i="32"/>
  <c r="BB114" i="32"/>
  <c r="BB112" i="32"/>
  <c r="BB110" i="32"/>
  <c r="BB108" i="32"/>
  <c r="BB107" i="32"/>
  <c r="BB106" i="32"/>
  <c r="BB105" i="32"/>
  <c r="BB104" i="32"/>
  <c r="BB103" i="32"/>
  <c r="BB102" i="32"/>
  <c r="BB101" i="32"/>
  <c r="BB100" i="32"/>
  <c r="BB99" i="32"/>
  <c r="BB96" i="32"/>
  <c r="BB94" i="32"/>
  <c r="BB91" i="32"/>
  <c r="BB90" i="32"/>
  <c r="BB89" i="32"/>
  <c r="BB88" i="32"/>
  <c r="BB87" i="32"/>
  <c r="BB86" i="32"/>
  <c r="BB85" i="32"/>
  <c r="BB84" i="32"/>
  <c r="BB83" i="32"/>
  <c r="BB81" i="32"/>
  <c r="BB79" i="32"/>
  <c r="BB77" i="32"/>
  <c r="BB76" i="32"/>
  <c r="BB75" i="32"/>
  <c r="BB74" i="32"/>
  <c r="BB73" i="32"/>
  <c r="BB72" i="32"/>
  <c r="BB71" i="32"/>
  <c r="O16" i="21" l="1"/>
  <c r="P16" i="21"/>
  <c r="Q16" i="21"/>
  <c r="O17" i="21"/>
  <c r="P17" i="21"/>
  <c r="Q17" i="21"/>
  <c r="O9" i="21"/>
  <c r="O10" i="21"/>
  <c r="O11" i="21"/>
  <c r="O12" i="21"/>
  <c r="O13" i="21"/>
  <c r="O14" i="21"/>
  <c r="O15" i="21"/>
  <c r="O18" i="21"/>
  <c r="O19" i="21"/>
  <c r="O20" i="21"/>
  <c r="O21" i="21"/>
  <c r="O22" i="21"/>
  <c r="O23" i="21"/>
  <c r="O24" i="21"/>
  <c r="O25" i="21"/>
  <c r="O26" i="21"/>
  <c r="O27" i="21"/>
  <c r="O28" i="21"/>
  <c r="O29" i="21"/>
  <c r="O30" i="21"/>
  <c r="O31" i="21"/>
  <c r="O32" i="21"/>
  <c r="O33" i="21"/>
  <c r="O34" i="21"/>
  <c r="O36" i="21"/>
  <c r="O37" i="21"/>
  <c r="O38" i="21"/>
  <c r="O39" i="21"/>
  <c r="O40" i="21"/>
  <c r="O41" i="21"/>
  <c r="O42" i="21"/>
  <c r="O43" i="21"/>
  <c r="O44" i="21"/>
  <c r="O45" i="21"/>
  <c r="O46" i="21"/>
  <c r="O47" i="21"/>
  <c r="O48" i="21"/>
  <c r="CY169" i="38"/>
  <c r="CY171" i="38" s="1"/>
  <c r="HG171" i="38" s="1"/>
  <c r="HG164" i="38"/>
  <c r="CY154" i="38"/>
  <c r="HG154" i="38" s="1"/>
  <c r="CY139" i="38"/>
  <c r="HG139" i="38" s="1"/>
  <c r="CY121" i="38"/>
  <c r="HG121" i="38" s="1"/>
  <c r="CY106" i="38"/>
  <c r="HG106" i="38" s="1"/>
  <c r="HG67" i="38"/>
  <c r="CY52" i="38"/>
  <c r="HG52" i="38" s="1"/>
  <c r="HG36" i="38"/>
  <c r="CY20" i="38"/>
  <c r="HG20" i="38" s="1"/>
  <c r="HG170" i="38"/>
  <c r="HG168" i="38"/>
  <c r="HG167" i="38"/>
  <c r="HG166" i="38"/>
  <c r="HG165" i="38"/>
  <c r="HG163" i="38"/>
  <c r="HG162" i="38"/>
  <c r="HG161" i="38"/>
  <c r="HG159" i="38"/>
  <c r="HG153" i="38"/>
  <c r="HG152" i="38"/>
  <c r="HG151" i="38"/>
  <c r="HG150" i="38"/>
  <c r="HG149" i="38"/>
  <c r="HG148" i="38"/>
  <c r="HG147" i="38"/>
  <c r="HG146" i="38"/>
  <c r="HG145" i="38"/>
  <c r="HG144" i="38"/>
  <c r="HG143" i="38"/>
  <c r="HG138" i="38"/>
  <c r="HG137" i="38"/>
  <c r="HG136" i="38"/>
  <c r="HG135" i="38"/>
  <c r="HG134" i="38"/>
  <c r="HG133" i="38"/>
  <c r="HG132" i="38"/>
  <c r="HG131" i="38"/>
  <c r="HG130" i="38"/>
  <c r="HG129" i="38"/>
  <c r="HG124" i="38"/>
  <c r="HG123" i="38"/>
  <c r="HG120" i="38"/>
  <c r="HG119" i="38"/>
  <c r="HG118" i="38"/>
  <c r="HG117" i="38"/>
  <c r="HG116" i="38"/>
  <c r="HG115" i="38"/>
  <c r="HG114" i="38"/>
  <c r="HG113" i="38"/>
  <c r="HG112" i="38"/>
  <c r="HG111" i="38"/>
  <c r="HG110" i="38"/>
  <c r="HG109" i="38"/>
  <c r="HG108" i="38"/>
  <c r="HG105" i="38"/>
  <c r="HG104" i="38"/>
  <c r="HG102" i="38"/>
  <c r="HG101" i="38"/>
  <c r="HG100" i="38"/>
  <c r="HG99" i="38"/>
  <c r="HG98" i="38"/>
  <c r="HG97" i="38"/>
  <c r="HG96" i="38"/>
  <c r="HG95" i="38"/>
  <c r="HG93" i="38"/>
  <c r="HG81" i="38"/>
  <c r="HG79" i="38"/>
  <c r="HG78" i="38"/>
  <c r="HG77" i="38"/>
  <c r="HG76" i="38"/>
  <c r="HG75" i="38"/>
  <c r="HG74" i="38"/>
  <c r="HG73" i="38"/>
  <c r="HG72" i="38"/>
  <c r="HG65" i="38"/>
  <c r="HG64" i="38"/>
  <c r="HG63" i="38"/>
  <c r="HG62" i="38"/>
  <c r="HG61" i="38"/>
  <c r="HG60" i="38"/>
  <c r="HG59" i="38"/>
  <c r="HG58" i="38"/>
  <c r="HG57" i="38"/>
  <c r="HG56" i="38"/>
  <c r="HG55" i="38"/>
  <c r="HG51" i="38"/>
  <c r="HG50" i="38"/>
  <c r="HG49" i="38"/>
  <c r="HG48" i="38"/>
  <c r="HG47" i="38"/>
  <c r="HG46" i="38"/>
  <c r="HG45" i="38"/>
  <c r="HG44" i="38"/>
  <c r="HG43" i="38"/>
  <c r="HG38" i="38"/>
  <c r="HG35" i="38"/>
  <c r="HG25" i="38"/>
  <c r="HG24" i="38"/>
  <c r="HG23" i="38"/>
  <c r="HG22" i="38"/>
  <c r="HG19" i="38"/>
  <c r="HG18" i="38"/>
  <c r="HG17" i="38"/>
  <c r="HG16" i="38"/>
  <c r="HG15" i="38"/>
  <c r="HG14" i="38"/>
  <c r="HG13" i="38"/>
  <c r="HG12" i="38"/>
  <c r="HG11" i="38"/>
  <c r="HG10" i="38"/>
  <c r="HG169" i="38" l="1"/>
  <c r="HG156" i="38"/>
  <c r="CY70" i="38" l="1"/>
  <c r="HG70" i="38" l="1"/>
  <c r="CY80" i="38"/>
  <c r="HG80" i="38" l="1"/>
  <c r="CY82" i="38"/>
  <c r="HG82" i="38" s="1"/>
  <c r="CY125" i="38"/>
  <c r="HG125" i="38" s="1"/>
  <c r="HG39" i="38"/>
  <c r="CY172" i="38" l="1"/>
  <c r="HG172" i="38" s="1"/>
  <c r="CY83" i="38" l="1"/>
  <c r="HG83" i="38" s="1"/>
  <c r="DF117" i="32" l="1"/>
  <c r="DF116" i="32"/>
  <c r="DF114" i="32"/>
  <c r="DF112" i="32"/>
  <c r="DF110" i="32"/>
  <c r="DF108" i="32"/>
  <c r="DF107" i="32"/>
  <c r="DF106" i="32"/>
  <c r="DF105" i="32"/>
  <c r="DF104" i="32"/>
  <c r="DF103" i="32"/>
  <c r="DF102" i="32"/>
  <c r="DF101" i="32"/>
  <c r="DF100" i="32"/>
  <c r="DF99" i="32"/>
  <c r="DF97" i="32"/>
  <c r="DF96" i="32"/>
  <c r="DF94" i="32"/>
  <c r="DF93" i="32"/>
  <c r="DF92" i="32"/>
  <c r="DF91" i="32"/>
  <c r="DF90" i="32"/>
  <c r="DF89" i="32"/>
  <c r="DF88" i="32"/>
  <c r="DF87" i="32"/>
  <c r="DF86" i="32"/>
  <c r="DF85" i="32"/>
  <c r="DF84" i="32"/>
  <c r="DF83" i="32"/>
  <c r="DF81" i="32"/>
  <c r="DF79" i="32"/>
  <c r="DF77" i="32"/>
  <c r="DF76" i="32"/>
  <c r="DF75" i="32"/>
  <c r="DF74" i="32"/>
  <c r="DF73" i="32"/>
  <c r="DF72" i="32"/>
  <c r="DF71" i="32"/>
  <c r="DF70" i="32"/>
  <c r="HE172" i="38" l="1"/>
  <c r="HE171" i="38"/>
  <c r="HE170" i="38"/>
  <c r="HE169" i="38"/>
  <c r="HE168" i="38"/>
  <c r="HE167" i="38"/>
  <c r="HE166" i="38"/>
  <c r="HE165" i="38"/>
  <c r="HE164" i="38"/>
  <c r="HE163" i="38"/>
  <c r="HE162" i="38"/>
  <c r="HE161" i="38"/>
  <c r="HE159" i="38"/>
  <c r="HE156" i="38"/>
  <c r="HE154" i="38"/>
  <c r="HE153" i="38"/>
  <c r="HE152" i="38"/>
  <c r="HE151" i="38"/>
  <c r="HE150" i="38"/>
  <c r="HE149" i="38"/>
  <c r="HE148" i="38"/>
  <c r="HE147" i="38"/>
  <c r="HE146" i="38"/>
  <c r="HE145" i="38"/>
  <c r="HE144" i="38"/>
  <c r="HE143" i="38"/>
  <c r="HE139" i="38"/>
  <c r="HE138" i="38"/>
  <c r="HE137" i="38"/>
  <c r="HE136" i="38"/>
  <c r="HE135" i="38"/>
  <c r="HE134" i="38"/>
  <c r="HE133" i="38"/>
  <c r="HE132" i="38"/>
  <c r="HE131" i="38"/>
  <c r="HE130" i="38"/>
  <c r="HE129" i="38"/>
  <c r="HE125" i="38"/>
  <c r="HE124" i="38"/>
  <c r="HE123" i="38"/>
  <c r="HE121" i="38"/>
  <c r="HE120" i="38"/>
  <c r="HE119" i="38"/>
  <c r="HE118" i="38"/>
  <c r="HE117" i="38"/>
  <c r="HE116" i="38"/>
  <c r="HE115" i="38"/>
  <c r="HE114" i="38"/>
  <c r="HE113" i="38"/>
  <c r="HE112" i="38"/>
  <c r="HE111" i="38"/>
  <c r="HE110" i="38"/>
  <c r="HE109" i="38"/>
  <c r="HE108" i="38"/>
  <c r="HE106" i="38"/>
  <c r="HE105" i="38"/>
  <c r="HE104" i="38"/>
  <c r="HE102" i="38"/>
  <c r="HE101" i="38"/>
  <c r="HE100" i="38"/>
  <c r="HE99" i="38"/>
  <c r="HE98" i="38"/>
  <c r="HE97" i="38"/>
  <c r="HE96" i="38"/>
  <c r="HE95" i="38"/>
  <c r="HE93" i="38"/>
  <c r="HE83" i="38"/>
  <c r="HE82" i="38"/>
  <c r="HE81" i="38"/>
  <c r="HE80" i="38"/>
  <c r="HE79" i="38"/>
  <c r="HE78" i="38"/>
  <c r="HE77" i="38"/>
  <c r="HE76" i="38"/>
  <c r="HE75" i="38"/>
  <c r="HE74" i="38"/>
  <c r="HE73" i="38"/>
  <c r="HE72" i="38"/>
  <c r="HE70" i="38"/>
  <c r="HE67" i="38"/>
  <c r="HE65" i="38"/>
  <c r="HE64" i="38"/>
  <c r="HE63" i="38"/>
  <c r="HE62" i="38"/>
  <c r="HE61" i="38"/>
  <c r="HE60" i="38"/>
  <c r="HE59" i="38"/>
  <c r="HE58" i="38"/>
  <c r="HE57" i="38"/>
  <c r="HE56" i="38"/>
  <c r="HE55" i="38"/>
  <c r="HE52" i="38"/>
  <c r="HE51" i="38"/>
  <c r="HE50" i="38"/>
  <c r="HE49" i="38"/>
  <c r="HE48" i="38"/>
  <c r="HE47" i="38"/>
  <c r="HE46" i="38"/>
  <c r="HE45" i="38"/>
  <c r="HE44" i="38"/>
  <c r="HE43" i="38"/>
  <c r="HE39" i="38"/>
  <c r="HE38" i="38"/>
  <c r="HE36" i="38"/>
  <c r="HE35" i="38"/>
  <c r="HE25" i="38"/>
  <c r="HE24" i="38"/>
  <c r="HE23" i="38"/>
  <c r="HE22" i="38"/>
  <c r="HE20" i="38"/>
  <c r="HE19" i="38"/>
  <c r="HE18" i="38"/>
  <c r="HE17" i="38"/>
  <c r="HE16" i="38"/>
  <c r="HE15" i="38"/>
  <c r="HE14" i="38"/>
  <c r="HE13" i="38"/>
  <c r="HE12" i="38"/>
  <c r="HE11" i="38"/>
  <c r="HE10" i="38"/>
  <c r="BA71" i="32"/>
  <c r="BA72" i="32"/>
  <c r="BA73" i="32"/>
  <c r="BA74" i="32"/>
  <c r="BA75" i="32"/>
  <c r="BA76" i="32"/>
  <c r="BA77" i="32"/>
  <c r="BA79" i="32"/>
  <c r="BA81" i="32"/>
  <c r="BA83" i="32"/>
  <c r="BA84" i="32"/>
  <c r="BA85" i="32"/>
  <c r="BA86" i="32"/>
  <c r="BA87" i="32"/>
  <c r="BA88" i="32"/>
  <c r="BA89" i="32"/>
  <c r="BA90" i="32"/>
  <c r="BA91" i="32"/>
  <c r="BA94" i="32"/>
  <c r="BA96" i="32"/>
  <c r="BA99" i="32"/>
  <c r="BA100" i="32"/>
  <c r="BA101" i="32"/>
  <c r="BA102" i="32"/>
  <c r="BA103" i="32"/>
  <c r="BA104" i="32"/>
  <c r="BA105" i="32"/>
  <c r="BA106" i="32"/>
  <c r="BA107" i="32"/>
  <c r="BA108" i="32"/>
  <c r="BA110" i="32"/>
  <c r="BA112" i="32"/>
  <c r="BA114" i="32"/>
  <c r="BA115" i="32"/>
  <c r="BA116" i="32"/>
  <c r="BA117" i="32"/>
  <c r="AZ71" i="32"/>
  <c r="AZ72" i="32"/>
  <c r="AZ73" i="32"/>
  <c r="AZ74" i="32"/>
  <c r="AZ75" i="32"/>
  <c r="AZ76" i="32"/>
  <c r="AZ79" i="32"/>
  <c r="AZ84" i="32"/>
  <c r="AZ85" i="32"/>
  <c r="AZ86" i="32"/>
  <c r="AZ87" i="32"/>
  <c r="AZ88" i="32"/>
  <c r="AZ89" i="32"/>
  <c r="AZ91" i="32"/>
  <c r="AZ96" i="32"/>
  <c r="AZ99" i="32"/>
  <c r="AZ100" i="32"/>
  <c r="AZ101" i="32"/>
  <c r="AZ102" i="32"/>
  <c r="AZ103" i="32"/>
  <c r="AZ104" i="32"/>
  <c r="AZ105" i="32"/>
  <c r="AZ106" i="32"/>
  <c r="AZ107" i="32"/>
  <c r="AZ108" i="32"/>
  <c r="AZ112" i="32"/>
  <c r="AZ115" i="32"/>
  <c r="I28" i="37"/>
  <c r="E28" i="37"/>
  <c r="G28" i="37"/>
  <c r="F28" i="37" l="1"/>
  <c r="H28" i="37"/>
  <c r="V54" i="3" l="1"/>
  <c r="V53" i="3"/>
  <c r="V52" i="3"/>
  <c r="V51" i="3"/>
  <c r="V50" i="3"/>
  <c r="V49" i="3"/>
  <c r="V48" i="3"/>
  <c r="V47" i="3"/>
  <c r="V46" i="3"/>
  <c r="V45" i="3"/>
  <c r="V44" i="3"/>
  <c r="V43" i="3"/>
  <c r="V42" i="3"/>
  <c r="V41" i="3"/>
  <c r="V40" i="3"/>
  <c r="V39" i="3"/>
  <c r="V38" i="3"/>
  <c r="V37" i="3"/>
  <c r="V36" i="3"/>
  <c r="V35" i="3"/>
  <c r="V34" i="3"/>
  <c r="V33" i="3"/>
  <c r="V32" i="3"/>
  <c r="V31" i="3"/>
  <c r="V30" i="3"/>
  <c r="V29" i="3"/>
  <c r="V7" i="3"/>
  <c r="Q48" i="21" l="1"/>
  <c r="P48" i="21"/>
  <c r="Q34" i="21"/>
  <c r="P34" i="21"/>
  <c r="Q33" i="21"/>
  <c r="Q32" i="21"/>
  <c r="P32" i="21"/>
  <c r="Q31" i="21"/>
  <c r="P31" i="21"/>
  <c r="P33" i="21"/>
  <c r="Q7" i="21" l="1"/>
  <c r="CO106" i="38"/>
  <c r="AZ77" i="32" l="1"/>
  <c r="AZ90" i="32"/>
  <c r="AZ83" i="32"/>
  <c r="HC93" i="38"/>
  <c r="HC170" i="38"/>
  <c r="HC168" i="38"/>
  <c r="HC167" i="38"/>
  <c r="HC166" i="38"/>
  <c r="HC165" i="38"/>
  <c r="HC164" i="38"/>
  <c r="HC163" i="38"/>
  <c r="HC162" i="38"/>
  <c r="HC161" i="38"/>
  <c r="HC159" i="38"/>
  <c r="HC153" i="38"/>
  <c r="HC152" i="38"/>
  <c r="HC151" i="38"/>
  <c r="HC150" i="38"/>
  <c r="HC149" i="38"/>
  <c r="HC148" i="38"/>
  <c r="HC147" i="38"/>
  <c r="HC146" i="38"/>
  <c r="HC145" i="38"/>
  <c r="HC144" i="38"/>
  <c r="HC143" i="38"/>
  <c r="HC138" i="38"/>
  <c r="HC137" i="38"/>
  <c r="HC136" i="38"/>
  <c r="HC135" i="38"/>
  <c r="HC134" i="38"/>
  <c r="HC133" i="38"/>
  <c r="HC132" i="38"/>
  <c r="HC131" i="38"/>
  <c r="HC130" i="38"/>
  <c r="HC129" i="38"/>
  <c r="HC124" i="38"/>
  <c r="HC123" i="38"/>
  <c r="HC120" i="38"/>
  <c r="HC119" i="38"/>
  <c r="HC118" i="38"/>
  <c r="HC117" i="38"/>
  <c r="HC116" i="38"/>
  <c r="HC115" i="38"/>
  <c r="HC114" i="38"/>
  <c r="HC113" i="38"/>
  <c r="HC112" i="38"/>
  <c r="HC111" i="38"/>
  <c r="HC110" i="38"/>
  <c r="HC109" i="38"/>
  <c r="HC108" i="38"/>
  <c r="HC105" i="38"/>
  <c r="HC104" i="38"/>
  <c r="HC102" i="38"/>
  <c r="HC101" i="38"/>
  <c r="HC100" i="38"/>
  <c r="HC99" i="38"/>
  <c r="HC98" i="38"/>
  <c r="HC97" i="38"/>
  <c r="HC96" i="38"/>
  <c r="HC95" i="38"/>
  <c r="HC81" i="38"/>
  <c r="HC79" i="38"/>
  <c r="HC78" i="38"/>
  <c r="HC77" i="38"/>
  <c r="HC76" i="38"/>
  <c r="HC75" i="38"/>
  <c r="HC74" i="38"/>
  <c r="HC73" i="38"/>
  <c r="HC72" i="38"/>
  <c r="HC70" i="38"/>
  <c r="HC64" i="38"/>
  <c r="HC63" i="38"/>
  <c r="HC62" i="38"/>
  <c r="HC61" i="38"/>
  <c r="HC60" i="38"/>
  <c r="HC59" i="38"/>
  <c r="HC58" i="38"/>
  <c r="HC57" i="38"/>
  <c r="HC56" i="38"/>
  <c r="HC55" i="38"/>
  <c r="HC51" i="38"/>
  <c r="HC50" i="38"/>
  <c r="HC49" i="38"/>
  <c r="HC48" i="38"/>
  <c r="HC47" i="38"/>
  <c r="HC46" i="38"/>
  <c r="HC45" i="38"/>
  <c r="HC44" i="38"/>
  <c r="HC43" i="38"/>
  <c r="HC38" i="38"/>
  <c r="HC35" i="38"/>
  <c r="HC25" i="38"/>
  <c r="HC24" i="38"/>
  <c r="HC23" i="38"/>
  <c r="HC22" i="38"/>
  <c r="HC19" i="38"/>
  <c r="HC18" i="38"/>
  <c r="HC17" i="38"/>
  <c r="HC16" i="38"/>
  <c r="HC15" i="38"/>
  <c r="HC14" i="38"/>
  <c r="HC13" i="38"/>
  <c r="HC12" i="38"/>
  <c r="HC11" i="38"/>
  <c r="HC10" i="38"/>
  <c r="CU106" i="38"/>
  <c r="HC106" i="38" s="1"/>
  <c r="CU93" i="38"/>
  <c r="BG67" i="38"/>
  <c r="BI67" i="38"/>
  <c r="BK67" i="38"/>
  <c r="BM67" i="38"/>
  <c r="BO67" i="38"/>
  <c r="BQ67" i="38"/>
  <c r="BS67" i="38"/>
  <c r="BU67" i="38"/>
  <c r="BW67" i="38"/>
  <c r="BY67" i="38"/>
  <c r="CA67" i="38"/>
  <c r="CC67" i="38"/>
  <c r="CE67" i="38"/>
  <c r="CI67" i="38"/>
  <c r="CK67" i="38"/>
  <c r="CM67" i="38"/>
  <c r="CO67" i="38"/>
  <c r="CQ67" i="38"/>
  <c r="CU65" i="38"/>
  <c r="HC65" i="38" s="1"/>
  <c r="AZ94" i="32" l="1"/>
  <c r="AZ81" i="32"/>
  <c r="CU169" i="38"/>
  <c r="CU154" i="38"/>
  <c r="CU139" i="38"/>
  <c r="HC139" i="38" s="1"/>
  <c r="CU121" i="38"/>
  <c r="HC121" i="38" s="1"/>
  <c r="CU80" i="38"/>
  <c r="CU52" i="38"/>
  <c r="CU36" i="38"/>
  <c r="HC36" i="38" s="1"/>
  <c r="CU20" i="38"/>
  <c r="HC20" i="38" s="1"/>
  <c r="L16" i="34"/>
  <c r="K16" i="34"/>
  <c r="N35" i="34"/>
  <c r="M35" i="34"/>
  <c r="L35" i="34"/>
  <c r="K35" i="34"/>
  <c r="J35" i="34"/>
  <c r="M25" i="34"/>
  <c r="K25" i="34"/>
  <c r="J25" i="34"/>
  <c r="J16" i="34"/>
  <c r="N103" i="34"/>
  <c r="M103" i="34"/>
  <c r="L103" i="34"/>
  <c r="K103" i="34"/>
  <c r="J103" i="34"/>
  <c r="N37" i="34"/>
  <c r="M37" i="34"/>
  <c r="L37" i="34"/>
  <c r="K37" i="34"/>
  <c r="J37" i="34"/>
  <c r="N34" i="34"/>
  <c r="M34" i="34"/>
  <c r="L34" i="34"/>
  <c r="K34" i="34"/>
  <c r="J34" i="34"/>
  <c r="N33" i="34"/>
  <c r="M33" i="34"/>
  <c r="L33" i="34"/>
  <c r="K33" i="34"/>
  <c r="J33" i="34"/>
  <c r="N32" i="34"/>
  <c r="M32" i="34"/>
  <c r="L32" i="34"/>
  <c r="K32" i="34"/>
  <c r="J32" i="34"/>
  <c r="N31" i="34"/>
  <c r="M31" i="34"/>
  <c r="L31" i="34"/>
  <c r="K31" i="34"/>
  <c r="J31" i="34"/>
  <c r="N30" i="34"/>
  <c r="M30" i="34"/>
  <c r="L30" i="34"/>
  <c r="K30" i="34"/>
  <c r="J30" i="34"/>
  <c r="N29" i="34"/>
  <c r="M29" i="34"/>
  <c r="L29" i="34"/>
  <c r="K29" i="34"/>
  <c r="J29" i="34"/>
  <c r="N28" i="34"/>
  <c r="M28" i="34"/>
  <c r="L28" i="34"/>
  <c r="K28" i="34"/>
  <c r="J28" i="34"/>
  <c r="N27" i="34"/>
  <c r="M27" i="34"/>
  <c r="L27" i="34"/>
  <c r="K27" i="34"/>
  <c r="J27" i="34"/>
  <c r="N25" i="34"/>
  <c r="L25" i="34"/>
  <c r="N24" i="34"/>
  <c r="M24" i="34"/>
  <c r="L24" i="34"/>
  <c r="K24" i="34"/>
  <c r="J24" i="34"/>
  <c r="N21" i="34"/>
  <c r="M21" i="34"/>
  <c r="L21" i="34"/>
  <c r="K21" i="34"/>
  <c r="J21" i="34"/>
  <c r="N20" i="34"/>
  <c r="M20" i="34"/>
  <c r="L20" i="34"/>
  <c r="K20" i="34"/>
  <c r="J20" i="34"/>
  <c r="N19" i="34"/>
  <c r="M19" i="34"/>
  <c r="L19" i="34"/>
  <c r="K19" i="34"/>
  <c r="J19" i="34"/>
  <c r="N18" i="34"/>
  <c r="M18" i="34"/>
  <c r="L18" i="34"/>
  <c r="K18" i="34"/>
  <c r="J18" i="34"/>
  <c r="N16" i="34"/>
  <c r="M16" i="34"/>
  <c r="N15" i="34"/>
  <c r="M15" i="34"/>
  <c r="L15" i="34"/>
  <c r="K15" i="34"/>
  <c r="J15" i="34"/>
  <c r="N14" i="34"/>
  <c r="M14" i="34"/>
  <c r="L14" i="34"/>
  <c r="K14" i="34"/>
  <c r="J14" i="34"/>
  <c r="N13" i="34"/>
  <c r="M13" i="34"/>
  <c r="L13" i="34"/>
  <c r="K13" i="34"/>
  <c r="J13" i="34"/>
  <c r="N118" i="34"/>
  <c r="M118" i="34"/>
  <c r="L118" i="34"/>
  <c r="K118" i="34"/>
  <c r="J118" i="34"/>
  <c r="N116" i="34"/>
  <c r="M116" i="34"/>
  <c r="L116" i="34"/>
  <c r="K116" i="34"/>
  <c r="J116" i="34"/>
  <c r="N115" i="34"/>
  <c r="M115" i="34"/>
  <c r="L115" i="34"/>
  <c r="K115" i="34"/>
  <c r="J115" i="34"/>
  <c r="N114" i="34"/>
  <c r="M114" i="34"/>
  <c r="L114" i="34"/>
  <c r="K114" i="34"/>
  <c r="J114" i="34"/>
  <c r="N113" i="34"/>
  <c r="M113" i="34"/>
  <c r="L113" i="34"/>
  <c r="K113" i="34"/>
  <c r="J113" i="34"/>
  <c r="N112" i="34"/>
  <c r="M112" i="34"/>
  <c r="L112" i="34"/>
  <c r="K112" i="34"/>
  <c r="J112" i="34"/>
  <c r="N111" i="34"/>
  <c r="M111" i="34"/>
  <c r="L111" i="34"/>
  <c r="K111" i="34"/>
  <c r="J111" i="34"/>
  <c r="N110" i="34"/>
  <c r="M110" i="34"/>
  <c r="L110" i="34"/>
  <c r="K110" i="34"/>
  <c r="J110" i="34"/>
  <c r="N109" i="34"/>
  <c r="M109" i="34"/>
  <c r="L109" i="34"/>
  <c r="K109" i="34"/>
  <c r="J109" i="34"/>
  <c r="N108" i="34"/>
  <c r="M108" i="34"/>
  <c r="L108" i="34"/>
  <c r="K108" i="34"/>
  <c r="J108" i="34"/>
  <c r="N106" i="34"/>
  <c r="M106" i="34"/>
  <c r="L106" i="34"/>
  <c r="K106" i="34"/>
  <c r="J106" i="34"/>
  <c r="N105" i="34"/>
  <c r="M105" i="34"/>
  <c r="L105" i="34"/>
  <c r="K105" i="34"/>
  <c r="J105" i="34"/>
  <c r="N102" i="34"/>
  <c r="M102" i="34"/>
  <c r="L102" i="34"/>
  <c r="K102" i="34"/>
  <c r="J102" i="34"/>
  <c r="N101" i="34"/>
  <c r="M101" i="34"/>
  <c r="L101" i="34"/>
  <c r="K101" i="34"/>
  <c r="J101" i="34"/>
  <c r="N100" i="34"/>
  <c r="M100" i="34"/>
  <c r="L100" i="34"/>
  <c r="K100" i="34"/>
  <c r="J100" i="34"/>
  <c r="N99" i="34"/>
  <c r="M99" i="34"/>
  <c r="L99" i="34"/>
  <c r="K99" i="34"/>
  <c r="J99" i="34"/>
  <c r="L97" i="34"/>
  <c r="N96" i="34"/>
  <c r="M96" i="34"/>
  <c r="L96" i="34"/>
  <c r="K96" i="34"/>
  <c r="J96" i="34"/>
  <c r="N95" i="34"/>
  <c r="M95" i="34"/>
  <c r="L95" i="34"/>
  <c r="K95" i="34"/>
  <c r="J95" i="34"/>
  <c r="N94" i="34"/>
  <c r="M94" i="34"/>
  <c r="L94" i="34"/>
  <c r="K94" i="34"/>
  <c r="J94" i="34"/>
  <c r="N93" i="34"/>
  <c r="M93" i="34"/>
  <c r="L93" i="34"/>
  <c r="K93" i="34"/>
  <c r="J93" i="34"/>
  <c r="N92" i="34"/>
  <c r="M92" i="34"/>
  <c r="L92" i="34"/>
  <c r="K92" i="34"/>
  <c r="J92" i="34"/>
  <c r="N91" i="34"/>
  <c r="M91" i="34"/>
  <c r="L91" i="34"/>
  <c r="K91" i="34"/>
  <c r="J91" i="34"/>
  <c r="N90" i="34"/>
  <c r="M90" i="34"/>
  <c r="L90" i="34"/>
  <c r="K90" i="34"/>
  <c r="J90" i="34"/>
  <c r="Q89" i="21"/>
  <c r="P89" i="21"/>
  <c r="O89" i="21"/>
  <c r="Q88" i="21"/>
  <c r="P88" i="21"/>
  <c r="O88" i="21"/>
  <c r="Q87" i="21"/>
  <c r="P87" i="21"/>
  <c r="O87" i="21"/>
  <c r="Q85" i="21"/>
  <c r="P85" i="21"/>
  <c r="O85" i="21"/>
  <c r="Q84" i="21"/>
  <c r="P84" i="21"/>
  <c r="O84" i="21"/>
  <c r="Q83" i="21"/>
  <c r="P83" i="21"/>
  <c r="O83" i="21"/>
  <c r="Q82" i="21"/>
  <c r="P82" i="21"/>
  <c r="O82" i="21"/>
  <c r="Q81" i="21"/>
  <c r="P81" i="21"/>
  <c r="O81" i="21"/>
  <c r="Q80" i="21"/>
  <c r="P80" i="21"/>
  <c r="O80" i="21"/>
  <c r="Q79" i="21"/>
  <c r="P79" i="21"/>
  <c r="O79" i="21"/>
  <c r="Q78" i="21"/>
  <c r="P78" i="21"/>
  <c r="O78" i="21"/>
  <c r="Q77" i="21"/>
  <c r="P77" i="21"/>
  <c r="O77" i="21"/>
  <c r="Q76" i="21"/>
  <c r="P76" i="21"/>
  <c r="O76" i="21"/>
  <c r="Q75" i="21"/>
  <c r="P75" i="21"/>
  <c r="O75" i="21"/>
  <c r="Q74" i="21"/>
  <c r="P74" i="21"/>
  <c r="O74" i="21"/>
  <c r="Q73" i="21"/>
  <c r="P73" i="21"/>
  <c r="O73" i="21"/>
  <c r="Q72" i="21"/>
  <c r="P72" i="21"/>
  <c r="O72" i="21"/>
  <c r="Q71" i="21"/>
  <c r="P71" i="21"/>
  <c r="O71" i="21"/>
  <c r="Q70" i="21"/>
  <c r="P70" i="21"/>
  <c r="O70" i="21"/>
  <c r="Q67" i="21"/>
  <c r="O67" i="21"/>
  <c r="Q66" i="21"/>
  <c r="O66" i="21"/>
  <c r="P66" i="21"/>
  <c r="Q65" i="21"/>
  <c r="O65" i="21"/>
  <c r="P65" i="21"/>
  <c r="Q64" i="21"/>
  <c r="O64" i="21"/>
  <c r="P64" i="21"/>
  <c r="Q63" i="21"/>
  <c r="O63" i="21"/>
  <c r="P63" i="21"/>
  <c r="Q62" i="21"/>
  <c r="O62" i="21"/>
  <c r="P62" i="21"/>
  <c r="Q61" i="21"/>
  <c r="O61" i="21"/>
  <c r="P61" i="21"/>
  <c r="Q60" i="21"/>
  <c r="O60" i="21"/>
  <c r="P60" i="21"/>
  <c r="Q59" i="21"/>
  <c r="O59" i="21"/>
  <c r="P59" i="21"/>
  <c r="Q58" i="21"/>
  <c r="O58" i="21"/>
  <c r="P58" i="21"/>
  <c r="Q57" i="21"/>
  <c r="O57" i="21"/>
  <c r="P57" i="21"/>
  <c r="Q56" i="21"/>
  <c r="O56" i="21"/>
  <c r="P56" i="21"/>
  <c r="Q55" i="21"/>
  <c r="O55" i="21"/>
  <c r="P55" i="21"/>
  <c r="Q53" i="21"/>
  <c r="P53" i="21"/>
  <c r="O53" i="21"/>
  <c r="Q51" i="21"/>
  <c r="P51" i="21"/>
  <c r="O51" i="21"/>
  <c r="Q47" i="21"/>
  <c r="P47" i="21"/>
  <c r="Q46" i="21"/>
  <c r="P46" i="21"/>
  <c r="Q45" i="21"/>
  <c r="P45" i="21"/>
  <c r="Q44" i="21"/>
  <c r="P44" i="21"/>
  <c r="Q43" i="21"/>
  <c r="P43" i="21"/>
  <c r="Q42" i="21"/>
  <c r="P42" i="21"/>
  <c r="Q41" i="21"/>
  <c r="P41" i="21"/>
  <c r="Q40" i="21"/>
  <c r="P40" i="21"/>
  <c r="Q39" i="21"/>
  <c r="P39" i="21"/>
  <c r="Q38" i="21"/>
  <c r="P38" i="21"/>
  <c r="Q37" i="21"/>
  <c r="P37" i="21"/>
  <c r="Q36" i="21"/>
  <c r="P36" i="21"/>
  <c r="Q30" i="21"/>
  <c r="P30" i="21"/>
  <c r="Q29" i="21"/>
  <c r="P29" i="21"/>
  <c r="Q28" i="21"/>
  <c r="P28" i="21"/>
  <c r="Q27" i="21"/>
  <c r="P27" i="21"/>
  <c r="Q26" i="21"/>
  <c r="P26" i="21"/>
  <c r="Q25" i="21"/>
  <c r="P25" i="21"/>
  <c r="Q24" i="21"/>
  <c r="P24" i="21"/>
  <c r="Q23" i="21"/>
  <c r="P23" i="21"/>
  <c r="Q22" i="21"/>
  <c r="P22" i="21"/>
  <c r="Q21" i="21"/>
  <c r="P21" i="21"/>
  <c r="Q20" i="21"/>
  <c r="P20" i="21"/>
  <c r="Q19" i="21"/>
  <c r="P19" i="21"/>
  <c r="Q18" i="21"/>
  <c r="P18" i="21"/>
  <c r="Q15" i="21"/>
  <c r="P15" i="21"/>
  <c r="Q14" i="21"/>
  <c r="P14" i="21"/>
  <c r="Q13" i="21"/>
  <c r="P13" i="21"/>
  <c r="Q12" i="21"/>
  <c r="P12" i="21"/>
  <c r="Q11" i="21"/>
  <c r="P11" i="21"/>
  <c r="Q10" i="21"/>
  <c r="P10" i="21"/>
  <c r="Q9" i="21"/>
  <c r="P9" i="21"/>
  <c r="GY172" i="38"/>
  <c r="GW172" i="38"/>
  <c r="GU172" i="38"/>
  <c r="GS172" i="38"/>
  <c r="GQ172" i="38"/>
  <c r="GM172" i="38"/>
  <c r="GK172" i="38"/>
  <c r="GI172" i="38"/>
  <c r="GG172" i="38"/>
  <c r="GE172" i="38"/>
  <c r="CG172" i="38"/>
  <c r="GO172" i="38" s="1"/>
  <c r="HA171" i="38"/>
  <c r="GY171" i="38"/>
  <c r="GW171" i="38"/>
  <c r="GU171" i="38"/>
  <c r="GS171" i="38"/>
  <c r="GQ171" i="38"/>
  <c r="GM171" i="38"/>
  <c r="GK171" i="38"/>
  <c r="GI171" i="38"/>
  <c r="GG171" i="38"/>
  <c r="GE171" i="38"/>
  <c r="CG171" i="38"/>
  <c r="GO171" i="38" s="1"/>
  <c r="HA170" i="38"/>
  <c r="GY170" i="38"/>
  <c r="GW170" i="38"/>
  <c r="GU170" i="38"/>
  <c r="GS170" i="38"/>
  <c r="GQ170" i="38"/>
  <c r="GO170" i="38"/>
  <c r="GM170" i="38"/>
  <c r="GK170" i="38"/>
  <c r="GI170" i="38"/>
  <c r="GG170" i="38"/>
  <c r="GE170" i="38"/>
  <c r="GY169" i="38"/>
  <c r="GW169" i="38"/>
  <c r="GU169" i="38"/>
  <c r="GS169" i="38"/>
  <c r="GQ169" i="38"/>
  <c r="GM169" i="38"/>
  <c r="GK169" i="38"/>
  <c r="GI169" i="38"/>
  <c r="GG169" i="38"/>
  <c r="GE169" i="38"/>
  <c r="CS169" i="38"/>
  <c r="HA169" i="38" s="1"/>
  <c r="CG169" i="38"/>
  <c r="GO169" i="38" s="1"/>
  <c r="HA168" i="38"/>
  <c r="GY168" i="38"/>
  <c r="GW168" i="38"/>
  <c r="GU168" i="38"/>
  <c r="GS168" i="38"/>
  <c r="GQ168" i="38"/>
  <c r="GM168" i="38"/>
  <c r="GK168" i="38"/>
  <c r="GI168" i="38"/>
  <c r="GG168" i="38"/>
  <c r="GE168" i="38"/>
  <c r="CG168" i="38"/>
  <c r="GO168" i="38" s="1"/>
  <c r="HA167" i="38"/>
  <c r="GY167" i="38"/>
  <c r="GW167" i="38"/>
  <c r="GU167" i="38"/>
  <c r="GS167" i="38"/>
  <c r="GQ167" i="38"/>
  <c r="GM167" i="38"/>
  <c r="GK167" i="38"/>
  <c r="GI167" i="38"/>
  <c r="GG167" i="38"/>
  <c r="GE167" i="38"/>
  <c r="CG167" i="38"/>
  <c r="GO167" i="38" s="1"/>
  <c r="HA166" i="38"/>
  <c r="GY166" i="38"/>
  <c r="GW166" i="38"/>
  <c r="GU166" i="38"/>
  <c r="GS166" i="38"/>
  <c r="GQ166" i="38"/>
  <c r="GM166" i="38"/>
  <c r="GK166" i="38"/>
  <c r="GI166" i="38"/>
  <c r="GG166" i="38"/>
  <c r="GE166" i="38"/>
  <c r="CG166" i="38"/>
  <c r="GO166" i="38" s="1"/>
  <c r="HA165" i="38"/>
  <c r="GY165" i="38"/>
  <c r="GW165" i="38"/>
  <c r="GU165" i="38"/>
  <c r="GS165" i="38"/>
  <c r="GQ165" i="38"/>
  <c r="GO165" i="38"/>
  <c r="GM165" i="38"/>
  <c r="GK165" i="38"/>
  <c r="GI165" i="38"/>
  <c r="GG165" i="38"/>
  <c r="GE165" i="38"/>
  <c r="HA164" i="38"/>
  <c r="GY164" i="38"/>
  <c r="GW164" i="38"/>
  <c r="GU164" i="38"/>
  <c r="GS164" i="38"/>
  <c r="GQ164" i="38"/>
  <c r="GM164" i="38"/>
  <c r="GK164" i="38"/>
  <c r="GI164" i="38"/>
  <c r="GG164" i="38"/>
  <c r="GE164" i="38"/>
  <c r="CG164" i="38"/>
  <c r="GO164" i="38" s="1"/>
  <c r="HA163" i="38"/>
  <c r="GY163" i="38"/>
  <c r="GW163" i="38"/>
  <c r="GU163" i="38"/>
  <c r="GS163" i="38"/>
  <c r="GQ163" i="38"/>
  <c r="GM163" i="38"/>
  <c r="GK163" i="38"/>
  <c r="GI163" i="38"/>
  <c r="GG163" i="38"/>
  <c r="GE163" i="38"/>
  <c r="CG163" i="38"/>
  <c r="GO163" i="38" s="1"/>
  <c r="HA162" i="38"/>
  <c r="GY162" i="38"/>
  <c r="GW162" i="38"/>
  <c r="GU162" i="38"/>
  <c r="GS162" i="38"/>
  <c r="GQ162" i="38"/>
  <c r="GM162" i="38"/>
  <c r="GK162" i="38"/>
  <c r="GI162" i="38"/>
  <c r="GG162" i="38"/>
  <c r="GE162" i="38"/>
  <c r="CG162" i="38"/>
  <c r="GO162" i="38" s="1"/>
  <c r="HA161" i="38"/>
  <c r="GY161" i="38"/>
  <c r="GW161" i="38"/>
  <c r="GU161" i="38"/>
  <c r="GS161" i="38"/>
  <c r="GQ161" i="38"/>
  <c r="GM161" i="38"/>
  <c r="GK161" i="38"/>
  <c r="GI161" i="38"/>
  <c r="GG161" i="38"/>
  <c r="GE161" i="38"/>
  <c r="CG161" i="38"/>
  <c r="GO161" i="38" s="1"/>
  <c r="HA159" i="38"/>
  <c r="GY159" i="38"/>
  <c r="GW159" i="38"/>
  <c r="GU159" i="38"/>
  <c r="GS159" i="38"/>
  <c r="GQ159" i="38"/>
  <c r="GM159" i="38"/>
  <c r="GK159" i="38"/>
  <c r="GI159" i="38"/>
  <c r="GG159" i="38"/>
  <c r="GE159" i="38"/>
  <c r="CG159" i="38"/>
  <c r="GO159" i="38" s="1"/>
  <c r="GC156" i="38"/>
  <c r="GA156" i="38"/>
  <c r="FY156" i="38"/>
  <c r="FW156" i="38"/>
  <c r="FU156" i="38"/>
  <c r="FS156" i="38"/>
  <c r="FQ156" i="38"/>
  <c r="FO156" i="38"/>
  <c r="FM156" i="38"/>
  <c r="FL156" i="38"/>
  <c r="FK156" i="38"/>
  <c r="FJ156" i="38"/>
  <c r="FI156" i="38"/>
  <c r="FH156" i="38"/>
  <c r="FG156" i="38"/>
  <c r="FF156" i="38"/>
  <c r="FE156" i="38"/>
  <c r="FD156" i="38"/>
  <c r="FC156" i="38"/>
  <c r="FB156" i="38"/>
  <c r="FA156" i="38"/>
  <c r="EZ156" i="38"/>
  <c r="EY156" i="38"/>
  <c r="EX156" i="38"/>
  <c r="EW156" i="38"/>
  <c r="EV156" i="38"/>
  <c r="EU156" i="38"/>
  <c r="ET156" i="38"/>
  <c r="ES156" i="38"/>
  <c r="ER156" i="38"/>
  <c r="EQ156" i="38"/>
  <c r="EP156" i="38"/>
  <c r="EO156" i="38"/>
  <c r="EN156" i="38"/>
  <c r="EM156" i="38"/>
  <c r="EL156" i="38"/>
  <c r="EK156" i="38"/>
  <c r="EJ156" i="38"/>
  <c r="EI156" i="38"/>
  <c r="EH156" i="38"/>
  <c r="EG156" i="38"/>
  <c r="EF156" i="38"/>
  <c r="EE156" i="38"/>
  <c r="ED156" i="38"/>
  <c r="EC156" i="38"/>
  <c r="EB156" i="38"/>
  <c r="EA156" i="38"/>
  <c r="DZ156" i="38"/>
  <c r="DY156" i="38"/>
  <c r="DX156" i="38"/>
  <c r="DW156" i="38"/>
  <c r="DV156" i="38"/>
  <c r="DU156" i="38"/>
  <c r="DT156" i="38"/>
  <c r="DS156" i="38"/>
  <c r="DR156" i="38"/>
  <c r="DQ156" i="38"/>
  <c r="DP156" i="38"/>
  <c r="DO156" i="38"/>
  <c r="DM156" i="38"/>
  <c r="DK156" i="38"/>
  <c r="CQ156" i="38"/>
  <c r="CO156" i="38"/>
  <c r="CM156" i="38"/>
  <c r="CK156" i="38"/>
  <c r="CI156" i="38"/>
  <c r="CE156" i="38"/>
  <c r="CC156" i="38"/>
  <c r="CA156" i="38"/>
  <c r="BY156" i="38"/>
  <c r="BW156" i="38"/>
  <c r="BU156" i="38"/>
  <c r="BS156" i="38"/>
  <c r="BQ156" i="38"/>
  <c r="BO156" i="38"/>
  <c r="BM156" i="38"/>
  <c r="BK156" i="38"/>
  <c r="BI156" i="38"/>
  <c r="BG156" i="38"/>
  <c r="BE156" i="38"/>
  <c r="BC156" i="38"/>
  <c r="BA156" i="38"/>
  <c r="AY156" i="38"/>
  <c r="AW156" i="38"/>
  <c r="AU156" i="38"/>
  <c r="AS156" i="38"/>
  <c r="AQ156" i="38"/>
  <c r="AO156" i="38"/>
  <c r="AM156" i="38"/>
  <c r="AK156" i="38"/>
  <c r="AI156" i="38"/>
  <c r="AG156" i="38"/>
  <c r="AE156" i="38"/>
  <c r="AC156" i="38"/>
  <c r="AA156" i="38"/>
  <c r="Y156" i="38"/>
  <c r="W156" i="38"/>
  <c r="U156" i="38"/>
  <c r="S156" i="38"/>
  <c r="Q156" i="38"/>
  <c r="O156" i="38"/>
  <c r="M156" i="38"/>
  <c r="K156" i="38"/>
  <c r="I156" i="38"/>
  <c r="G156" i="38"/>
  <c r="E156" i="38"/>
  <c r="C156" i="38"/>
  <c r="GY154" i="38"/>
  <c r="GW154" i="38"/>
  <c r="GU154" i="38"/>
  <c r="GS154" i="38"/>
  <c r="GQ154" i="38"/>
  <c r="GM154" i="38"/>
  <c r="GK154" i="38"/>
  <c r="GI154" i="38"/>
  <c r="GG154" i="38"/>
  <c r="GE154" i="38"/>
  <c r="CS154" i="38"/>
  <c r="HA154" i="38" s="1"/>
  <c r="CG154" i="38"/>
  <c r="GO154" i="38" s="1"/>
  <c r="HA153" i="38"/>
  <c r="GY153" i="38"/>
  <c r="GW153" i="38"/>
  <c r="GU153" i="38"/>
  <c r="GS153" i="38"/>
  <c r="GQ153" i="38"/>
  <c r="GM153" i="38"/>
  <c r="GK153" i="38"/>
  <c r="GI153" i="38"/>
  <c r="GG153" i="38"/>
  <c r="GE153" i="38"/>
  <c r="CG153" i="38"/>
  <c r="GO153" i="38" s="1"/>
  <c r="HA152" i="38"/>
  <c r="GY152" i="38"/>
  <c r="GW152" i="38"/>
  <c r="GU152" i="38"/>
  <c r="GS152" i="38"/>
  <c r="GQ152" i="38"/>
  <c r="GM152" i="38"/>
  <c r="GK152" i="38"/>
  <c r="GI152" i="38"/>
  <c r="GG152" i="38"/>
  <c r="GE152" i="38"/>
  <c r="CG152" i="38"/>
  <c r="GO152" i="38" s="1"/>
  <c r="HA151" i="38"/>
  <c r="GY151" i="38"/>
  <c r="GW151" i="38"/>
  <c r="GU151" i="38"/>
  <c r="GS151" i="38"/>
  <c r="GQ151" i="38"/>
  <c r="GM151" i="38"/>
  <c r="GK151" i="38"/>
  <c r="GI151" i="38"/>
  <c r="GG151" i="38"/>
  <c r="GE151" i="38"/>
  <c r="CG151" i="38"/>
  <c r="GO151" i="38" s="1"/>
  <c r="HA149" i="38"/>
  <c r="GY149" i="38"/>
  <c r="GW149" i="38"/>
  <c r="GU149" i="38"/>
  <c r="GS149" i="38"/>
  <c r="GQ149" i="38"/>
  <c r="GM149" i="38"/>
  <c r="GK149" i="38"/>
  <c r="GI149" i="38"/>
  <c r="GG149" i="38"/>
  <c r="GE149" i="38"/>
  <c r="CG149" i="38"/>
  <c r="GO149" i="38" s="1"/>
  <c r="HA148" i="38"/>
  <c r="GY148" i="38"/>
  <c r="GW148" i="38"/>
  <c r="GU148" i="38"/>
  <c r="GS148" i="38"/>
  <c r="GQ148" i="38"/>
  <c r="GO148" i="38"/>
  <c r="GM148" i="38"/>
  <c r="GK148" i="38"/>
  <c r="GI148" i="38"/>
  <c r="GG148" i="38"/>
  <c r="GE148" i="38"/>
  <c r="HA147" i="38"/>
  <c r="GY147" i="38"/>
  <c r="GW147" i="38"/>
  <c r="GU147" i="38"/>
  <c r="GS147" i="38"/>
  <c r="GQ147" i="38"/>
  <c r="GM147" i="38"/>
  <c r="GK147" i="38"/>
  <c r="GI147" i="38"/>
  <c r="GG147" i="38"/>
  <c r="GE147" i="38"/>
  <c r="CG147" i="38"/>
  <c r="GO147" i="38" s="1"/>
  <c r="HA146" i="38"/>
  <c r="GY146" i="38"/>
  <c r="GW146" i="38"/>
  <c r="GU146" i="38"/>
  <c r="GS146" i="38"/>
  <c r="GQ146" i="38"/>
  <c r="GM146" i="38"/>
  <c r="GK146" i="38"/>
  <c r="GI146" i="38"/>
  <c r="GG146" i="38"/>
  <c r="GE146" i="38"/>
  <c r="CG146" i="38"/>
  <c r="GO146" i="38" s="1"/>
  <c r="HA145" i="38"/>
  <c r="GY145" i="38"/>
  <c r="GW145" i="38"/>
  <c r="GU145" i="38"/>
  <c r="GS145" i="38"/>
  <c r="GQ145" i="38"/>
  <c r="GO145" i="38"/>
  <c r="GM145" i="38"/>
  <c r="GK145" i="38"/>
  <c r="GI145" i="38"/>
  <c r="GG145" i="38"/>
  <c r="GE145" i="38"/>
  <c r="HA144" i="38"/>
  <c r="GY144" i="38"/>
  <c r="GW144" i="38"/>
  <c r="GU144" i="38"/>
  <c r="GS144" i="38"/>
  <c r="GQ144" i="38"/>
  <c r="GM144" i="38"/>
  <c r="GK144" i="38"/>
  <c r="GI144" i="38"/>
  <c r="GG144" i="38"/>
  <c r="GE144" i="38"/>
  <c r="CG144" i="38"/>
  <c r="GO144" i="38" s="1"/>
  <c r="HA143" i="38"/>
  <c r="GY143" i="38"/>
  <c r="GW143" i="38"/>
  <c r="GU143" i="38"/>
  <c r="GS143" i="38"/>
  <c r="GQ143" i="38"/>
  <c r="GM143" i="38"/>
  <c r="GK143" i="38"/>
  <c r="GI143" i="38"/>
  <c r="GG143" i="38"/>
  <c r="GE143" i="38"/>
  <c r="CG143" i="38"/>
  <c r="GO143" i="38" s="1"/>
  <c r="GY139" i="38"/>
  <c r="GW139" i="38"/>
  <c r="GU139" i="38"/>
  <c r="GS139" i="38"/>
  <c r="GQ139" i="38"/>
  <c r="GM139" i="38"/>
  <c r="GK139" i="38"/>
  <c r="GI139" i="38"/>
  <c r="GG139" i="38"/>
  <c r="GE139" i="38"/>
  <c r="CS139" i="38"/>
  <c r="HA139" i="38" s="1"/>
  <c r="CG139" i="38"/>
  <c r="GO139" i="38" s="1"/>
  <c r="HA138" i="38"/>
  <c r="GY138" i="38"/>
  <c r="GW138" i="38"/>
  <c r="GU138" i="38"/>
  <c r="GS138" i="38"/>
  <c r="GQ138" i="38"/>
  <c r="GM138" i="38"/>
  <c r="GK138" i="38"/>
  <c r="GI138" i="38"/>
  <c r="GG138" i="38"/>
  <c r="GE138" i="38"/>
  <c r="CG138" i="38"/>
  <c r="GO138" i="38" s="1"/>
  <c r="HA137" i="38"/>
  <c r="GY137" i="38"/>
  <c r="GW137" i="38"/>
  <c r="GU137" i="38"/>
  <c r="GS137" i="38"/>
  <c r="GQ137" i="38"/>
  <c r="GO137" i="38"/>
  <c r="GM137" i="38"/>
  <c r="GK137" i="38"/>
  <c r="GI137" i="38"/>
  <c r="GG137" i="38"/>
  <c r="GE137" i="38"/>
  <c r="HA136" i="38"/>
  <c r="GY136" i="38"/>
  <c r="GW136" i="38"/>
  <c r="GU136" i="38"/>
  <c r="GS136" i="38"/>
  <c r="GQ136" i="38"/>
  <c r="GM136" i="38"/>
  <c r="GK136" i="38"/>
  <c r="GI136" i="38"/>
  <c r="GG136" i="38"/>
  <c r="GE136" i="38"/>
  <c r="CG136" i="38"/>
  <c r="GO136" i="38" s="1"/>
  <c r="HA135" i="38"/>
  <c r="GY135" i="38"/>
  <c r="GW135" i="38"/>
  <c r="GU135" i="38"/>
  <c r="GS135" i="38"/>
  <c r="GQ135" i="38"/>
  <c r="GM135" i="38"/>
  <c r="GK135" i="38"/>
  <c r="GI135" i="38"/>
  <c r="GG135" i="38"/>
  <c r="GE135" i="38"/>
  <c r="CG135" i="38"/>
  <c r="GO135" i="38" s="1"/>
  <c r="HA134" i="38"/>
  <c r="GY134" i="38"/>
  <c r="GW134" i="38"/>
  <c r="GU134" i="38"/>
  <c r="GS134" i="38"/>
  <c r="GQ134" i="38"/>
  <c r="GO134" i="38"/>
  <c r="GM134" i="38"/>
  <c r="GK134" i="38"/>
  <c r="GI134" i="38"/>
  <c r="GG134" i="38"/>
  <c r="GE134" i="38"/>
  <c r="HA133" i="38"/>
  <c r="GY133" i="38"/>
  <c r="GW133" i="38"/>
  <c r="GU133" i="38"/>
  <c r="GS133" i="38"/>
  <c r="GQ133" i="38"/>
  <c r="GO133" i="38"/>
  <c r="GM133" i="38"/>
  <c r="GK133" i="38"/>
  <c r="GI133" i="38"/>
  <c r="GG133" i="38"/>
  <c r="GE133" i="38"/>
  <c r="HA132" i="38"/>
  <c r="GY132" i="38"/>
  <c r="GW132" i="38"/>
  <c r="GU132" i="38"/>
  <c r="GS132" i="38"/>
  <c r="GQ132" i="38"/>
  <c r="GM132" i="38"/>
  <c r="GK132" i="38"/>
  <c r="GI132" i="38"/>
  <c r="GG132" i="38"/>
  <c r="GE132" i="38"/>
  <c r="CG132" i="38"/>
  <c r="GO132" i="38" s="1"/>
  <c r="HA131" i="38"/>
  <c r="GY131" i="38"/>
  <c r="GW131" i="38"/>
  <c r="GU131" i="38"/>
  <c r="GS131" i="38"/>
  <c r="GQ131" i="38"/>
  <c r="GM131" i="38"/>
  <c r="GK131" i="38"/>
  <c r="GI131" i="38"/>
  <c r="GG131" i="38"/>
  <c r="GE131" i="38"/>
  <c r="CG131" i="38"/>
  <c r="GO131" i="38" s="1"/>
  <c r="HA130" i="38"/>
  <c r="GY130" i="38"/>
  <c r="GW130" i="38"/>
  <c r="GU130" i="38"/>
  <c r="GS130" i="38"/>
  <c r="GQ130" i="38"/>
  <c r="GM130" i="38"/>
  <c r="GK130" i="38"/>
  <c r="GI130" i="38"/>
  <c r="GG130" i="38"/>
  <c r="GE130" i="38"/>
  <c r="CG130" i="38"/>
  <c r="GO130" i="38" s="1"/>
  <c r="HA129" i="38"/>
  <c r="GY129" i="38"/>
  <c r="GW129" i="38"/>
  <c r="GU129" i="38"/>
  <c r="GS129" i="38"/>
  <c r="GQ129" i="38"/>
  <c r="GM129" i="38"/>
  <c r="GK129" i="38"/>
  <c r="GI129" i="38"/>
  <c r="GG129" i="38"/>
  <c r="GE129" i="38"/>
  <c r="CG129" i="38"/>
  <c r="GO129" i="38" s="1"/>
  <c r="GY125" i="38"/>
  <c r="GW125" i="38"/>
  <c r="GU125" i="38"/>
  <c r="GS125" i="38"/>
  <c r="GQ125" i="38"/>
  <c r="GM125" i="38"/>
  <c r="GK125" i="38"/>
  <c r="GI125" i="38"/>
  <c r="GG125" i="38"/>
  <c r="GE125" i="38"/>
  <c r="CG125" i="38"/>
  <c r="GO125" i="38" s="1"/>
  <c r="GY121" i="38"/>
  <c r="GW121" i="38"/>
  <c r="GU121" i="38"/>
  <c r="GS121" i="38"/>
  <c r="GQ121" i="38"/>
  <c r="GM121" i="38"/>
  <c r="GK121" i="38"/>
  <c r="GI121" i="38"/>
  <c r="GG121" i="38"/>
  <c r="GE121" i="38"/>
  <c r="CS121" i="38"/>
  <c r="CG121" i="38"/>
  <c r="GO121" i="38" s="1"/>
  <c r="HA120" i="38"/>
  <c r="GY120" i="38"/>
  <c r="GW120" i="38"/>
  <c r="GU120" i="38"/>
  <c r="GS120" i="38"/>
  <c r="GQ120" i="38"/>
  <c r="GO120" i="38"/>
  <c r="GM120" i="38"/>
  <c r="GK120" i="38"/>
  <c r="GI120" i="38"/>
  <c r="GG120" i="38"/>
  <c r="GE120" i="38"/>
  <c r="HA119" i="38"/>
  <c r="GY119" i="38"/>
  <c r="GW119" i="38"/>
  <c r="GU119" i="38"/>
  <c r="GS119" i="38"/>
  <c r="GQ119" i="38"/>
  <c r="GM119" i="38"/>
  <c r="GK119" i="38"/>
  <c r="GI119" i="38"/>
  <c r="GG119" i="38"/>
  <c r="GE119" i="38"/>
  <c r="CG119" i="38"/>
  <c r="GO119" i="38" s="1"/>
  <c r="HA118" i="38"/>
  <c r="GY118" i="38"/>
  <c r="GW118" i="38"/>
  <c r="GU118" i="38"/>
  <c r="GS118" i="38"/>
  <c r="GQ118" i="38"/>
  <c r="GM118" i="38"/>
  <c r="GK118" i="38"/>
  <c r="GI118" i="38"/>
  <c r="GG118" i="38"/>
  <c r="GE118" i="38"/>
  <c r="CG118" i="38"/>
  <c r="GO118" i="38" s="1"/>
  <c r="HA117" i="38"/>
  <c r="GY117" i="38"/>
  <c r="GW117" i="38"/>
  <c r="GU117" i="38"/>
  <c r="GS117" i="38"/>
  <c r="GQ117" i="38"/>
  <c r="GM117" i="38"/>
  <c r="GK117" i="38"/>
  <c r="GI117" i="38"/>
  <c r="GG117" i="38"/>
  <c r="GE117" i="38"/>
  <c r="CG117" i="38"/>
  <c r="GO117" i="38" s="1"/>
  <c r="HA116" i="38"/>
  <c r="GY116" i="38"/>
  <c r="GW116" i="38"/>
  <c r="GU116" i="38"/>
  <c r="GS116" i="38"/>
  <c r="GQ116" i="38"/>
  <c r="GM116" i="38"/>
  <c r="GK116" i="38"/>
  <c r="GI116" i="38"/>
  <c r="GG116" i="38"/>
  <c r="GE116" i="38"/>
  <c r="CG116" i="38"/>
  <c r="GO116" i="38" s="1"/>
  <c r="HA115" i="38"/>
  <c r="GY115" i="38"/>
  <c r="GW115" i="38"/>
  <c r="GU115" i="38"/>
  <c r="GS115" i="38"/>
  <c r="GQ115" i="38"/>
  <c r="GM115" i="38"/>
  <c r="GK115" i="38"/>
  <c r="GI115" i="38"/>
  <c r="GG115" i="38"/>
  <c r="GE115" i="38"/>
  <c r="CG115" i="38"/>
  <c r="GO115" i="38" s="1"/>
  <c r="HA114" i="38"/>
  <c r="GY114" i="38"/>
  <c r="GW114" i="38"/>
  <c r="GU114" i="38"/>
  <c r="GS114" i="38"/>
  <c r="GQ114" i="38"/>
  <c r="GM114" i="38"/>
  <c r="GK114" i="38"/>
  <c r="GI114" i="38"/>
  <c r="GG114" i="38"/>
  <c r="GE114" i="38"/>
  <c r="CG114" i="38"/>
  <c r="GO114" i="38" s="1"/>
  <c r="HA113" i="38"/>
  <c r="GY113" i="38"/>
  <c r="GW113" i="38"/>
  <c r="GU113" i="38"/>
  <c r="GS113" i="38"/>
  <c r="GQ113" i="38"/>
  <c r="GO113" i="38"/>
  <c r="GM113" i="38"/>
  <c r="GK113" i="38"/>
  <c r="GI113" i="38"/>
  <c r="GG113" i="38"/>
  <c r="GE113" i="38"/>
  <c r="HA112" i="38"/>
  <c r="GY112" i="38"/>
  <c r="GW112" i="38"/>
  <c r="GU112" i="38"/>
  <c r="GS112" i="38"/>
  <c r="GQ112" i="38"/>
  <c r="GO112" i="38"/>
  <c r="GM112" i="38"/>
  <c r="GK112" i="38"/>
  <c r="GI112" i="38"/>
  <c r="GG112" i="38"/>
  <c r="GE112" i="38"/>
  <c r="HA111" i="38"/>
  <c r="GY111" i="38"/>
  <c r="GW111" i="38"/>
  <c r="GU111" i="38"/>
  <c r="GS111" i="38"/>
  <c r="GQ111" i="38"/>
  <c r="GM111" i="38"/>
  <c r="GK111" i="38"/>
  <c r="GI111" i="38"/>
  <c r="GG111" i="38"/>
  <c r="GE111" i="38"/>
  <c r="CG111" i="38"/>
  <c r="GO111" i="38" s="1"/>
  <c r="HA110" i="38"/>
  <c r="GY110" i="38"/>
  <c r="GW110" i="38"/>
  <c r="GU110" i="38"/>
  <c r="GS110" i="38"/>
  <c r="GQ110" i="38"/>
  <c r="GO110" i="38"/>
  <c r="GM110" i="38"/>
  <c r="GK110" i="38"/>
  <c r="GI110" i="38"/>
  <c r="GG110" i="38"/>
  <c r="GE110" i="38"/>
  <c r="HA109" i="38"/>
  <c r="GY109" i="38"/>
  <c r="GW109" i="38"/>
  <c r="GU109" i="38"/>
  <c r="GS109" i="38"/>
  <c r="GQ109" i="38"/>
  <c r="GM109" i="38"/>
  <c r="GK109" i="38"/>
  <c r="GI109" i="38"/>
  <c r="GG109" i="38"/>
  <c r="GE109" i="38"/>
  <c r="CG109" i="38"/>
  <c r="GO109" i="38" s="1"/>
  <c r="GY106" i="38"/>
  <c r="GW106" i="38"/>
  <c r="GU106" i="38"/>
  <c r="GS106" i="38"/>
  <c r="GQ106" i="38"/>
  <c r="GM106" i="38"/>
  <c r="GK106" i="38"/>
  <c r="GI106" i="38"/>
  <c r="GG106" i="38"/>
  <c r="GE106" i="38"/>
  <c r="CS106" i="38"/>
  <c r="HA106" i="38" s="1"/>
  <c r="CG106" i="38"/>
  <c r="GO106" i="38" s="1"/>
  <c r="HA105" i="38"/>
  <c r="GY105" i="38"/>
  <c r="GW105" i="38"/>
  <c r="GU105" i="38"/>
  <c r="GS105" i="38"/>
  <c r="GQ105" i="38"/>
  <c r="GM105" i="38"/>
  <c r="GK105" i="38"/>
  <c r="GI105" i="38"/>
  <c r="GG105" i="38"/>
  <c r="GE105" i="38"/>
  <c r="CG105" i="38"/>
  <c r="GO105" i="38" s="1"/>
  <c r="HA104" i="38"/>
  <c r="GY104" i="38"/>
  <c r="GW104" i="38"/>
  <c r="GU104" i="38"/>
  <c r="GS104" i="38"/>
  <c r="GQ104" i="38"/>
  <c r="GM104" i="38"/>
  <c r="GK104" i="38"/>
  <c r="GI104" i="38"/>
  <c r="GG104" i="38"/>
  <c r="GE104" i="38"/>
  <c r="CG104" i="38"/>
  <c r="GO104" i="38" s="1"/>
  <c r="HA102" i="38"/>
  <c r="GY102" i="38"/>
  <c r="GW102" i="38"/>
  <c r="GU102" i="38"/>
  <c r="GS102" i="38"/>
  <c r="GQ102" i="38"/>
  <c r="GM102" i="38"/>
  <c r="GK102" i="38"/>
  <c r="GI102" i="38"/>
  <c r="GG102" i="38"/>
  <c r="GE102" i="38"/>
  <c r="CG102" i="38"/>
  <c r="GO102" i="38" s="1"/>
  <c r="HA101" i="38"/>
  <c r="GY101" i="38"/>
  <c r="GW101" i="38"/>
  <c r="GU101" i="38"/>
  <c r="GS101" i="38"/>
  <c r="GQ101" i="38"/>
  <c r="GO101" i="38"/>
  <c r="GM101" i="38"/>
  <c r="GK101" i="38"/>
  <c r="GI101" i="38"/>
  <c r="GG101" i="38"/>
  <c r="GE101" i="38"/>
  <c r="HA100" i="38"/>
  <c r="GY100" i="38"/>
  <c r="GW100" i="38"/>
  <c r="GU100" i="38"/>
  <c r="GS100" i="38"/>
  <c r="GQ100" i="38"/>
  <c r="GO100" i="38"/>
  <c r="GM100" i="38"/>
  <c r="GK100" i="38"/>
  <c r="GI100" i="38"/>
  <c r="GG100" i="38"/>
  <c r="GE100" i="38"/>
  <c r="HA99" i="38"/>
  <c r="GY99" i="38"/>
  <c r="GW99" i="38"/>
  <c r="GU99" i="38"/>
  <c r="GS99" i="38"/>
  <c r="GQ99" i="38"/>
  <c r="GM99" i="38"/>
  <c r="GK99" i="38"/>
  <c r="GI99" i="38"/>
  <c r="GG99" i="38"/>
  <c r="GE99" i="38"/>
  <c r="CG99" i="38"/>
  <c r="GO99" i="38" s="1"/>
  <c r="HA98" i="38"/>
  <c r="GY98" i="38"/>
  <c r="GW98" i="38"/>
  <c r="GU98" i="38"/>
  <c r="GS98" i="38"/>
  <c r="GQ98" i="38"/>
  <c r="GM98" i="38"/>
  <c r="GK98" i="38"/>
  <c r="GI98" i="38"/>
  <c r="GG98" i="38"/>
  <c r="GE98" i="38"/>
  <c r="CG98" i="38"/>
  <c r="GO98" i="38" s="1"/>
  <c r="HA97" i="38"/>
  <c r="GY97" i="38"/>
  <c r="GW97" i="38"/>
  <c r="GU97" i="38"/>
  <c r="GS97" i="38"/>
  <c r="GQ97" i="38"/>
  <c r="GM97" i="38"/>
  <c r="GK97" i="38"/>
  <c r="GI97" i="38"/>
  <c r="GG97" i="38"/>
  <c r="GE97" i="38"/>
  <c r="CG97" i="38"/>
  <c r="GO97" i="38" s="1"/>
  <c r="HA96" i="38"/>
  <c r="GY96" i="38"/>
  <c r="GW96" i="38"/>
  <c r="GU96" i="38"/>
  <c r="GS96" i="38"/>
  <c r="GQ96" i="38"/>
  <c r="GM96" i="38"/>
  <c r="GK96" i="38"/>
  <c r="GI96" i="38"/>
  <c r="GG96" i="38"/>
  <c r="GE96" i="38"/>
  <c r="CG96" i="38"/>
  <c r="GO96" i="38" s="1"/>
  <c r="HA95" i="38"/>
  <c r="GY95" i="38"/>
  <c r="GW95" i="38"/>
  <c r="GU95" i="38"/>
  <c r="GS95" i="38"/>
  <c r="GQ95" i="38"/>
  <c r="GM95" i="38"/>
  <c r="GK95" i="38"/>
  <c r="GI95" i="38"/>
  <c r="GG95" i="38"/>
  <c r="GE95" i="38"/>
  <c r="CG95" i="38"/>
  <c r="GO95" i="38" s="1"/>
  <c r="GO93" i="38"/>
  <c r="GM93" i="38"/>
  <c r="GK93" i="38"/>
  <c r="GI93" i="38"/>
  <c r="GG93" i="38"/>
  <c r="GE93" i="38"/>
  <c r="GY83" i="38"/>
  <c r="GW83" i="38"/>
  <c r="GU83" i="38"/>
  <c r="GS83" i="38"/>
  <c r="GQ83" i="38"/>
  <c r="GM83" i="38"/>
  <c r="GK83" i="38"/>
  <c r="GI83" i="38"/>
  <c r="GG83" i="38"/>
  <c r="GE83" i="38"/>
  <c r="CG83" i="38"/>
  <c r="GO83" i="38" s="1"/>
  <c r="HA82" i="38"/>
  <c r="GY82" i="38"/>
  <c r="GW82" i="38"/>
  <c r="GU82" i="38"/>
  <c r="GS82" i="38"/>
  <c r="GQ82" i="38"/>
  <c r="GM82" i="38"/>
  <c r="GK82" i="38"/>
  <c r="GI82" i="38"/>
  <c r="GG82" i="38"/>
  <c r="GE82" i="38"/>
  <c r="CG82" i="38"/>
  <c r="GO82" i="38" s="1"/>
  <c r="HA81" i="38"/>
  <c r="GY81" i="38"/>
  <c r="GW81" i="38"/>
  <c r="GU81" i="38"/>
  <c r="GS81" i="38"/>
  <c r="GQ81" i="38"/>
  <c r="GM81" i="38"/>
  <c r="GK81" i="38"/>
  <c r="GI81" i="38"/>
  <c r="GG81" i="38"/>
  <c r="GE81" i="38"/>
  <c r="CG81" i="38"/>
  <c r="GO81" i="38" s="1"/>
  <c r="GY80" i="38"/>
  <c r="GW80" i="38"/>
  <c r="GU80" i="38"/>
  <c r="GS80" i="38"/>
  <c r="GQ80" i="38"/>
  <c r="GM80" i="38"/>
  <c r="GK80" i="38"/>
  <c r="GI80" i="38"/>
  <c r="GG80" i="38"/>
  <c r="GE80" i="38"/>
  <c r="CS80" i="38"/>
  <c r="HA80" i="38" s="1"/>
  <c r="CG80" i="38"/>
  <c r="GO80" i="38" s="1"/>
  <c r="HA79" i="38"/>
  <c r="GY79" i="38"/>
  <c r="GW79" i="38"/>
  <c r="GU79" i="38"/>
  <c r="GS79" i="38"/>
  <c r="GQ79" i="38"/>
  <c r="GM79" i="38"/>
  <c r="GK79" i="38"/>
  <c r="GI79" i="38"/>
  <c r="GG79" i="38"/>
  <c r="GE79" i="38"/>
  <c r="CG79" i="38"/>
  <c r="GO79" i="38" s="1"/>
  <c r="HA78" i="38"/>
  <c r="GY78" i="38"/>
  <c r="GW78" i="38"/>
  <c r="GU78" i="38"/>
  <c r="GS78" i="38"/>
  <c r="GQ78" i="38"/>
  <c r="GM78" i="38"/>
  <c r="GK78" i="38"/>
  <c r="GI78" i="38"/>
  <c r="GG78" i="38"/>
  <c r="GE78" i="38"/>
  <c r="CG78" i="38"/>
  <c r="GO78" i="38" s="1"/>
  <c r="HA77" i="38"/>
  <c r="GY77" i="38"/>
  <c r="GW77" i="38"/>
  <c r="GU77" i="38"/>
  <c r="GS77" i="38"/>
  <c r="GQ77" i="38"/>
  <c r="GM77" i="38"/>
  <c r="GK77" i="38"/>
  <c r="GI77" i="38"/>
  <c r="GG77" i="38"/>
  <c r="GE77" i="38"/>
  <c r="CG77" i="38"/>
  <c r="GO77" i="38" s="1"/>
  <c r="HA76" i="38"/>
  <c r="GY76" i="38"/>
  <c r="GW76" i="38"/>
  <c r="GU76" i="38"/>
  <c r="GS76" i="38"/>
  <c r="GQ76" i="38"/>
  <c r="GM76" i="38"/>
  <c r="GK76" i="38"/>
  <c r="GI76" i="38"/>
  <c r="GG76" i="38"/>
  <c r="GE76" i="38"/>
  <c r="CG76" i="38"/>
  <c r="GO76" i="38" s="1"/>
  <c r="HA75" i="38"/>
  <c r="GY75" i="38"/>
  <c r="GW75" i="38"/>
  <c r="GU75" i="38"/>
  <c r="GS75" i="38"/>
  <c r="GQ75" i="38"/>
  <c r="CG75" i="38"/>
  <c r="HA74" i="38"/>
  <c r="GY74" i="38"/>
  <c r="GW74" i="38"/>
  <c r="GU74" i="38"/>
  <c r="GS74" i="38"/>
  <c r="GQ74" i="38"/>
  <c r="HA73" i="38"/>
  <c r="GY73" i="38"/>
  <c r="GW73" i="38"/>
  <c r="GU73" i="38"/>
  <c r="GS73" i="38"/>
  <c r="GQ73" i="38"/>
  <c r="HA72" i="38"/>
  <c r="GY72" i="38"/>
  <c r="GW72" i="38"/>
  <c r="GU72" i="38"/>
  <c r="GS72" i="38"/>
  <c r="GQ72" i="38"/>
  <c r="HA70" i="38"/>
  <c r="GY70" i="38"/>
  <c r="GW70" i="38"/>
  <c r="GU70" i="38"/>
  <c r="GS70" i="38"/>
  <c r="GQ70" i="38"/>
  <c r="GY65" i="38"/>
  <c r="GW65" i="38"/>
  <c r="GU65" i="38"/>
  <c r="GS65" i="38"/>
  <c r="GQ65" i="38"/>
  <c r="GM65" i="38"/>
  <c r="GK65" i="38"/>
  <c r="GI65" i="38"/>
  <c r="GG65" i="38"/>
  <c r="GE65" i="38"/>
  <c r="CS65" i="38"/>
  <c r="CG65" i="38"/>
  <c r="HA64" i="38"/>
  <c r="GY64" i="38"/>
  <c r="GW64" i="38"/>
  <c r="GU64" i="38"/>
  <c r="GS64" i="38"/>
  <c r="GQ64" i="38"/>
  <c r="GM64" i="38"/>
  <c r="GK64" i="38"/>
  <c r="GI64" i="38"/>
  <c r="GG64" i="38"/>
  <c r="GE64" i="38"/>
  <c r="CG64" i="38"/>
  <c r="GO64" i="38" s="1"/>
  <c r="HA63" i="38"/>
  <c r="GY63" i="38"/>
  <c r="GW63" i="38"/>
  <c r="GU63" i="38"/>
  <c r="GS63" i="38"/>
  <c r="GQ63" i="38"/>
  <c r="GM63" i="38"/>
  <c r="GK63" i="38"/>
  <c r="GI63" i="38"/>
  <c r="GG63" i="38"/>
  <c r="GE63" i="38"/>
  <c r="CG63" i="38"/>
  <c r="GO63" i="38" s="1"/>
  <c r="HA62" i="38"/>
  <c r="GY62" i="38"/>
  <c r="GW62" i="38"/>
  <c r="GU62" i="38"/>
  <c r="GS62" i="38"/>
  <c r="GQ62" i="38"/>
  <c r="GM62" i="38"/>
  <c r="GK62" i="38"/>
  <c r="GI62" i="38"/>
  <c r="GG62" i="38"/>
  <c r="GE62" i="38"/>
  <c r="CG62" i="38"/>
  <c r="GO62" i="38" s="1"/>
  <c r="HA61" i="38"/>
  <c r="GY61" i="38"/>
  <c r="GW61" i="38"/>
  <c r="GU61" i="38"/>
  <c r="GS61" i="38"/>
  <c r="GQ61" i="38"/>
  <c r="GM61" i="38"/>
  <c r="GK61" i="38"/>
  <c r="GI61" i="38"/>
  <c r="GG61" i="38"/>
  <c r="GE61" i="38"/>
  <c r="CG61" i="38"/>
  <c r="GO61" i="38" s="1"/>
  <c r="HA58" i="38"/>
  <c r="GY58" i="38"/>
  <c r="GW58" i="38"/>
  <c r="GU58" i="38"/>
  <c r="GS58" i="38"/>
  <c r="GQ58" i="38"/>
  <c r="GM58" i="38"/>
  <c r="GK58" i="38"/>
  <c r="GI58" i="38"/>
  <c r="GG58" i="38"/>
  <c r="GE58" i="38"/>
  <c r="CG58" i="38"/>
  <c r="GO58" i="38" s="1"/>
  <c r="HA57" i="38"/>
  <c r="GY57" i="38"/>
  <c r="GW57" i="38"/>
  <c r="GU57" i="38"/>
  <c r="GS57" i="38"/>
  <c r="GQ57" i="38"/>
  <c r="GM57" i="38"/>
  <c r="GK57" i="38"/>
  <c r="GI57" i="38"/>
  <c r="GG57" i="38"/>
  <c r="GE57" i="38"/>
  <c r="CG57" i="38"/>
  <c r="GO57" i="38" s="1"/>
  <c r="HA56" i="38"/>
  <c r="GY56" i="38"/>
  <c r="GW56" i="38"/>
  <c r="GU56" i="38"/>
  <c r="GS56" i="38"/>
  <c r="GQ56" i="38"/>
  <c r="GM56" i="38"/>
  <c r="GK56" i="38"/>
  <c r="GI56" i="38"/>
  <c r="GG56" i="38"/>
  <c r="GE56" i="38"/>
  <c r="CG56" i="38"/>
  <c r="GO56" i="38" s="1"/>
  <c r="HA55" i="38"/>
  <c r="GY55" i="38"/>
  <c r="GW55" i="38"/>
  <c r="GU55" i="38"/>
  <c r="GS55" i="38"/>
  <c r="GQ55" i="38"/>
  <c r="GM55" i="38"/>
  <c r="GK55" i="38"/>
  <c r="GI55" i="38"/>
  <c r="GG55" i="38"/>
  <c r="GE55" i="38"/>
  <c r="CG55" i="38"/>
  <c r="GO55" i="38" s="1"/>
  <c r="GY52" i="38"/>
  <c r="GW52" i="38"/>
  <c r="GU52" i="38"/>
  <c r="GS52" i="38"/>
  <c r="GQ52" i="38"/>
  <c r="GM52" i="38"/>
  <c r="GK52" i="38"/>
  <c r="GI52" i="38"/>
  <c r="GG52" i="38"/>
  <c r="GE52" i="38"/>
  <c r="CS52" i="38"/>
  <c r="HA52" i="38" s="1"/>
  <c r="CG52" i="38"/>
  <c r="GO52" i="38" s="1"/>
  <c r="HA51" i="38"/>
  <c r="GY51" i="38"/>
  <c r="GW51" i="38"/>
  <c r="GU51" i="38"/>
  <c r="GS51" i="38"/>
  <c r="GQ51" i="38"/>
  <c r="GM51" i="38"/>
  <c r="GK51" i="38"/>
  <c r="GI51" i="38"/>
  <c r="GG51" i="38"/>
  <c r="GE51" i="38"/>
  <c r="CG51" i="38"/>
  <c r="GO51" i="38" s="1"/>
  <c r="HA50" i="38"/>
  <c r="GY50" i="38"/>
  <c r="GW50" i="38"/>
  <c r="GU50" i="38"/>
  <c r="GS50" i="38"/>
  <c r="GQ50" i="38"/>
  <c r="GM50" i="38"/>
  <c r="GK50" i="38"/>
  <c r="GI50" i="38"/>
  <c r="GG50" i="38"/>
  <c r="GE50" i="38"/>
  <c r="CG50" i="38"/>
  <c r="GO50" i="38" s="1"/>
  <c r="HA49" i="38"/>
  <c r="GY49" i="38"/>
  <c r="GW49" i="38"/>
  <c r="GU49" i="38"/>
  <c r="GS49" i="38"/>
  <c r="GQ49" i="38"/>
  <c r="GM49" i="38"/>
  <c r="GK49" i="38"/>
  <c r="GI49" i="38"/>
  <c r="GG49" i="38"/>
  <c r="GE49" i="38"/>
  <c r="CG49" i="38"/>
  <c r="GO49" i="38" s="1"/>
  <c r="HA48" i="38"/>
  <c r="GY48" i="38"/>
  <c r="GW48" i="38"/>
  <c r="GU48" i="38"/>
  <c r="GS48" i="38"/>
  <c r="GQ48" i="38"/>
  <c r="GM48" i="38"/>
  <c r="GK48" i="38"/>
  <c r="GI48" i="38"/>
  <c r="GG48" i="38"/>
  <c r="GE48" i="38"/>
  <c r="CG48" i="38"/>
  <c r="GO48" i="38" s="1"/>
  <c r="HA47" i="38"/>
  <c r="GY47" i="38"/>
  <c r="GW47" i="38"/>
  <c r="GU47" i="38"/>
  <c r="GS47" i="38"/>
  <c r="GQ47" i="38"/>
  <c r="GM47" i="38"/>
  <c r="GK47" i="38"/>
  <c r="GI47" i="38"/>
  <c r="GG47" i="38"/>
  <c r="GE47" i="38"/>
  <c r="CG47" i="38"/>
  <c r="GO47" i="38" s="1"/>
  <c r="HA46" i="38"/>
  <c r="GY46" i="38"/>
  <c r="GW46" i="38"/>
  <c r="GU46" i="38"/>
  <c r="GS46" i="38"/>
  <c r="GQ46" i="38"/>
  <c r="GM46" i="38"/>
  <c r="GK46" i="38"/>
  <c r="GI46" i="38"/>
  <c r="GG46" i="38"/>
  <c r="GE46" i="38"/>
  <c r="CG46" i="38"/>
  <c r="GO46" i="38" s="1"/>
  <c r="HA45" i="38"/>
  <c r="GY45" i="38"/>
  <c r="GW45" i="38"/>
  <c r="GU45" i="38"/>
  <c r="GS45" i="38"/>
  <c r="GQ45" i="38"/>
  <c r="GM45" i="38"/>
  <c r="GK45" i="38"/>
  <c r="GI45" i="38"/>
  <c r="GG45" i="38"/>
  <c r="GE45" i="38"/>
  <c r="CG45" i="38"/>
  <c r="GO45" i="38" s="1"/>
  <c r="HA44" i="38"/>
  <c r="GY44" i="38"/>
  <c r="GW44" i="38"/>
  <c r="GU44" i="38"/>
  <c r="GS44" i="38"/>
  <c r="GQ44" i="38"/>
  <c r="GM44" i="38"/>
  <c r="GK44" i="38"/>
  <c r="GI44" i="38"/>
  <c r="GG44" i="38"/>
  <c r="GE44" i="38"/>
  <c r="CG44" i="38"/>
  <c r="GO44" i="38" s="1"/>
  <c r="HA43" i="38"/>
  <c r="GY43" i="38"/>
  <c r="GW43" i="38"/>
  <c r="GU43" i="38"/>
  <c r="GS43" i="38"/>
  <c r="GQ43" i="38"/>
  <c r="GM43" i="38"/>
  <c r="GK43" i="38"/>
  <c r="GI43" i="38"/>
  <c r="GG43" i="38"/>
  <c r="GE43" i="38"/>
  <c r="CG43" i="38"/>
  <c r="GO43" i="38" s="1"/>
  <c r="GY39" i="38"/>
  <c r="GW39" i="38"/>
  <c r="GU39" i="38"/>
  <c r="GS39" i="38"/>
  <c r="GQ39" i="38"/>
  <c r="GM39" i="38"/>
  <c r="GK39" i="38"/>
  <c r="GI39" i="38"/>
  <c r="GG39" i="38"/>
  <c r="GE39" i="38"/>
  <c r="CG39" i="38"/>
  <c r="GO39" i="38" s="1"/>
  <c r="HA38" i="38"/>
  <c r="GY38" i="38"/>
  <c r="GW38" i="38"/>
  <c r="GU38" i="38"/>
  <c r="GS38" i="38"/>
  <c r="GQ38" i="38"/>
  <c r="GO38" i="38"/>
  <c r="GM38" i="38"/>
  <c r="GK38" i="38"/>
  <c r="GI38" i="38"/>
  <c r="GG38" i="38"/>
  <c r="GE38" i="38"/>
  <c r="GY36" i="38"/>
  <c r="GW36" i="38"/>
  <c r="GU36" i="38"/>
  <c r="GS36" i="38"/>
  <c r="GQ36" i="38"/>
  <c r="GM36" i="38"/>
  <c r="GK36" i="38"/>
  <c r="GI36" i="38"/>
  <c r="GG36" i="38"/>
  <c r="GE36" i="38"/>
  <c r="CS36" i="38"/>
  <c r="HA36" i="38" s="1"/>
  <c r="CG36" i="38"/>
  <c r="GO36" i="38" s="1"/>
  <c r="HA35" i="38"/>
  <c r="GY35" i="38"/>
  <c r="GW35" i="38"/>
  <c r="GU35" i="38"/>
  <c r="GS35" i="38"/>
  <c r="GQ35" i="38"/>
  <c r="GM35" i="38"/>
  <c r="GK35" i="38"/>
  <c r="GI35" i="38"/>
  <c r="GG35" i="38"/>
  <c r="GE35" i="38"/>
  <c r="CG35" i="38"/>
  <c r="GO35" i="38" s="1"/>
  <c r="HA25" i="38"/>
  <c r="GY25" i="38"/>
  <c r="GW25" i="38"/>
  <c r="GU25" i="38"/>
  <c r="GS25" i="38"/>
  <c r="GQ25" i="38"/>
  <c r="GO25" i="38"/>
  <c r="GM25" i="38"/>
  <c r="GK25" i="38"/>
  <c r="GI25" i="38"/>
  <c r="GG25" i="38"/>
  <c r="GE25" i="38"/>
  <c r="HA24" i="38"/>
  <c r="GY24" i="38"/>
  <c r="GW24" i="38"/>
  <c r="GU24" i="38"/>
  <c r="GS24" i="38"/>
  <c r="GQ24" i="38"/>
  <c r="GM24" i="38"/>
  <c r="GK24" i="38"/>
  <c r="GI24" i="38"/>
  <c r="GG24" i="38"/>
  <c r="GE24" i="38"/>
  <c r="CG24" i="38"/>
  <c r="GO24" i="38" s="1"/>
  <c r="HA23" i="38"/>
  <c r="GY23" i="38"/>
  <c r="GW23" i="38"/>
  <c r="GU23" i="38"/>
  <c r="GS23" i="38"/>
  <c r="GQ23" i="38"/>
  <c r="GM23" i="38"/>
  <c r="GK23" i="38"/>
  <c r="GI23" i="38"/>
  <c r="GG23" i="38"/>
  <c r="GE23" i="38"/>
  <c r="CG23" i="38"/>
  <c r="GO23" i="38" s="1"/>
  <c r="HA22" i="38"/>
  <c r="GY22" i="38"/>
  <c r="GW22" i="38"/>
  <c r="GU22" i="38"/>
  <c r="GS22" i="38"/>
  <c r="GQ22" i="38"/>
  <c r="GM22" i="38"/>
  <c r="GK22" i="38"/>
  <c r="GI22" i="38"/>
  <c r="GG22" i="38"/>
  <c r="GE22" i="38"/>
  <c r="CG22" i="38"/>
  <c r="GO22" i="38" s="1"/>
  <c r="GY20" i="38"/>
  <c r="GW20" i="38"/>
  <c r="GU20" i="38"/>
  <c r="GS20" i="38"/>
  <c r="GQ20" i="38"/>
  <c r="GM20" i="38"/>
  <c r="GK20" i="38"/>
  <c r="GI20" i="38"/>
  <c r="GG20" i="38"/>
  <c r="GE20" i="38"/>
  <c r="CS20" i="38"/>
  <c r="HA20" i="38" s="1"/>
  <c r="CG20" i="38"/>
  <c r="GO20" i="38" s="1"/>
  <c r="HA19" i="38"/>
  <c r="GY19" i="38"/>
  <c r="GW19" i="38"/>
  <c r="GU19" i="38"/>
  <c r="GS19" i="38"/>
  <c r="GQ19" i="38"/>
  <c r="GO19" i="38"/>
  <c r="GM19" i="38"/>
  <c r="GK19" i="38"/>
  <c r="GI19" i="38"/>
  <c r="GG19" i="38"/>
  <c r="GE19" i="38"/>
  <c r="HA18" i="38"/>
  <c r="GY18" i="38"/>
  <c r="GW18" i="38"/>
  <c r="GU18" i="38"/>
  <c r="GS18" i="38"/>
  <c r="GQ18" i="38"/>
  <c r="GO18" i="38"/>
  <c r="GM18" i="38"/>
  <c r="GK18" i="38"/>
  <c r="GI18" i="38"/>
  <c r="GG18" i="38"/>
  <c r="GE18" i="38"/>
  <c r="HA17" i="38"/>
  <c r="GY17" i="38"/>
  <c r="GW17" i="38"/>
  <c r="GU17" i="38"/>
  <c r="GS17" i="38"/>
  <c r="GQ17" i="38"/>
  <c r="GO17" i="38"/>
  <c r="GM17" i="38"/>
  <c r="GK17" i="38"/>
  <c r="GI17" i="38"/>
  <c r="GG17" i="38"/>
  <c r="GE17" i="38"/>
  <c r="HA16" i="38"/>
  <c r="GY16" i="38"/>
  <c r="GW16" i="38"/>
  <c r="GU16" i="38"/>
  <c r="GS16" i="38"/>
  <c r="GQ16" i="38"/>
  <c r="GO16" i="38"/>
  <c r="GM16" i="38"/>
  <c r="GK16" i="38"/>
  <c r="GI16" i="38"/>
  <c r="GG16" i="38"/>
  <c r="GE16" i="38"/>
  <c r="HA15" i="38"/>
  <c r="GY15" i="38"/>
  <c r="GW15" i="38"/>
  <c r="GU15" i="38"/>
  <c r="GS15" i="38"/>
  <c r="GQ15" i="38"/>
  <c r="GO15" i="38"/>
  <c r="GM15" i="38"/>
  <c r="GK15" i="38"/>
  <c r="GI15" i="38"/>
  <c r="GG15" i="38"/>
  <c r="GE15" i="38"/>
  <c r="HA14" i="38"/>
  <c r="GY14" i="38"/>
  <c r="GW14" i="38"/>
  <c r="GU14" i="38"/>
  <c r="GS14" i="38"/>
  <c r="GQ14" i="38"/>
  <c r="GO14" i="38"/>
  <c r="GM14" i="38"/>
  <c r="GK14" i="38"/>
  <c r="GI14" i="38"/>
  <c r="GG14" i="38"/>
  <c r="GE14" i="38"/>
  <c r="HA13" i="38"/>
  <c r="GY13" i="38"/>
  <c r="GW13" i="38"/>
  <c r="GU13" i="38"/>
  <c r="GS13" i="38"/>
  <c r="GQ13" i="38"/>
  <c r="GO13" i="38"/>
  <c r="GM13" i="38"/>
  <c r="GK13" i="38"/>
  <c r="GI13" i="38"/>
  <c r="GG13" i="38"/>
  <c r="GE13" i="38"/>
  <c r="HA12" i="38"/>
  <c r="GY12" i="38"/>
  <c r="GW12" i="38"/>
  <c r="GU12" i="38"/>
  <c r="GS12" i="38"/>
  <c r="GQ12" i="38"/>
  <c r="GO12" i="38"/>
  <c r="GM12" i="38"/>
  <c r="GK12" i="38"/>
  <c r="GI12" i="38"/>
  <c r="GG12" i="38"/>
  <c r="GE12" i="38"/>
  <c r="HA11" i="38"/>
  <c r="GY11" i="38"/>
  <c r="GW11" i="38"/>
  <c r="GU11" i="38"/>
  <c r="GS11" i="38"/>
  <c r="GQ11" i="38"/>
  <c r="GO11" i="38"/>
  <c r="GM11" i="38"/>
  <c r="GK11" i="38"/>
  <c r="GI11" i="38"/>
  <c r="GG11" i="38"/>
  <c r="GE11" i="38"/>
  <c r="HA10" i="38"/>
  <c r="GW10" i="38"/>
  <c r="GU10" i="38"/>
  <c r="GS10" i="38"/>
  <c r="GQ10" i="38"/>
  <c r="GO10" i="38"/>
  <c r="GM10" i="38"/>
  <c r="GK10" i="38"/>
  <c r="GI10" i="38"/>
  <c r="GG10" i="38"/>
  <c r="GE10" i="38"/>
  <c r="I72" i="17"/>
  <c r="K71" i="17"/>
  <c r="J71" i="17"/>
  <c r="I71" i="17"/>
  <c r="I70" i="17"/>
  <c r="K69" i="17"/>
  <c r="J69" i="17"/>
  <c r="I69" i="17"/>
  <c r="K68" i="17"/>
  <c r="I68" i="17"/>
  <c r="J68" i="17"/>
  <c r="K67" i="17"/>
  <c r="I67" i="17"/>
  <c r="J67" i="17"/>
  <c r="K66" i="17"/>
  <c r="J66" i="17"/>
  <c r="I66" i="17"/>
  <c r="K65" i="17"/>
  <c r="J65" i="17"/>
  <c r="I65" i="17"/>
  <c r="K64" i="17"/>
  <c r="I64" i="17"/>
  <c r="J64" i="17"/>
  <c r="K63" i="17"/>
  <c r="I63" i="17"/>
  <c r="J63" i="17"/>
  <c r="K62" i="17"/>
  <c r="J62" i="17"/>
  <c r="I62" i="17"/>
  <c r="K61" i="17"/>
  <c r="J61" i="17"/>
  <c r="I61" i="17"/>
  <c r="K60" i="17"/>
  <c r="J60" i="17"/>
  <c r="I60" i="17"/>
  <c r="K58" i="17"/>
  <c r="I58" i="17"/>
  <c r="K57" i="17"/>
  <c r="I57" i="17"/>
  <c r="J57" i="17"/>
  <c r="K56" i="17"/>
  <c r="I56" i="17"/>
  <c r="J56" i="17"/>
  <c r="K55" i="17"/>
  <c r="J55" i="17"/>
  <c r="I55" i="17"/>
  <c r="K54" i="17"/>
  <c r="J54" i="17"/>
  <c r="I54" i="17"/>
  <c r="K53" i="17"/>
  <c r="I53" i="17"/>
  <c r="J53" i="17"/>
  <c r="K52" i="17"/>
  <c r="I52" i="17"/>
  <c r="J52" i="17"/>
  <c r="K51" i="17"/>
  <c r="J51" i="17"/>
  <c r="I51" i="17"/>
  <c r="K50" i="17"/>
  <c r="J50" i="17"/>
  <c r="I50" i="17"/>
  <c r="K49" i="17"/>
  <c r="I49" i="17"/>
  <c r="J49" i="17"/>
  <c r="K48" i="17"/>
  <c r="I48" i="17"/>
  <c r="J48" i="17"/>
  <c r="K47" i="17"/>
  <c r="J47" i="17"/>
  <c r="I47" i="17"/>
  <c r="K46" i="17"/>
  <c r="K45" i="17"/>
  <c r="J45" i="17"/>
  <c r="I45" i="17"/>
  <c r="K44" i="17"/>
  <c r="J44" i="17"/>
  <c r="I44" i="17"/>
  <c r="K43" i="17"/>
  <c r="I43" i="17"/>
  <c r="J43" i="17"/>
  <c r="K42" i="17"/>
  <c r="I42" i="17"/>
  <c r="J42" i="17"/>
  <c r="K41" i="17"/>
  <c r="J41" i="17"/>
  <c r="I41" i="17"/>
  <c r="K40" i="17"/>
  <c r="J40" i="17"/>
  <c r="I40" i="17"/>
  <c r="K39" i="17"/>
  <c r="I39" i="17"/>
  <c r="J39" i="17"/>
  <c r="K38" i="17"/>
  <c r="I38" i="17"/>
  <c r="J38" i="17"/>
  <c r="K37" i="17"/>
  <c r="J37" i="17"/>
  <c r="I37" i="17"/>
  <c r="I34" i="17"/>
  <c r="J33" i="17"/>
  <c r="I33" i="17"/>
  <c r="K32" i="17"/>
  <c r="I32" i="17"/>
  <c r="J32" i="17"/>
  <c r="K31" i="17"/>
  <c r="I31" i="17"/>
  <c r="J31" i="17"/>
  <c r="K30" i="17"/>
  <c r="J30" i="17"/>
  <c r="I30" i="17"/>
  <c r="K29" i="17"/>
  <c r="J29" i="17"/>
  <c r="I29" i="17"/>
  <c r="K28" i="17"/>
  <c r="I28" i="17"/>
  <c r="J28" i="17"/>
  <c r="K27" i="17"/>
  <c r="I27" i="17"/>
  <c r="J27" i="17"/>
  <c r="K26" i="17"/>
  <c r="J26" i="17"/>
  <c r="I26" i="17"/>
  <c r="K25" i="17"/>
  <c r="J25" i="17"/>
  <c r="I25" i="17"/>
  <c r="K24" i="17"/>
  <c r="I24" i="17"/>
  <c r="J24" i="17"/>
  <c r="K23" i="17"/>
  <c r="I23" i="17"/>
  <c r="J23" i="17"/>
  <c r="K22" i="17"/>
  <c r="J22" i="17"/>
  <c r="I22" i="17"/>
  <c r="K21" i="17"/>
  <c r="J21" i="17"/>
  <c r="I21" i="17"/>
  <c r="K20" i="17"/>
  <c r="I20" i="17"/>
  <c r="J20" i="17"/>
  <c r="K19" i="17"/>
  <c r="I19" i="17"/>
  <c r="K18" i="17"/>
  <c r="I18" i="17"/>
  <c r="J18" i="17"/>
  <c r="K17" i="17"/>
  <c r="I17" i="17"/>
  <c r="J17" i="17"/>
  <c r="K16" i="17"/>
  <c r="J16" i="17"/>
  <c r="I16" i="17"/>
  <c r="K15" i="17"/>
  <c r="J15" i="17"/>
  <c r="I15" i="17"/>
  <c r="K14" i="17"/>
  <c r="I14" i="17"/>
  <c r="J14" i="17"/>
  <c r="K13" i="17"/>
  <c r="I13" i="17"/>
  <c r="J13" i="17"/>
  <c r="K12" i="17"/>
  <c r="J12" i="17"/>
  <c r="I12" i="17"/>
  <c r="K11" i="17"/>
  <c r="J11" i="17"/>
  <c r="I11" i="17"/>
  <c r="K10" i="17"/>
  <c r="I10" i="17"/>
  <c r="J10" i="17"/>
  <c r="K9" i="17"/>
  <c r="I9" i="17"/>
  <c r="J9" i="17"/>
  <c r="E7" i="17"/>
  <c r="DC117" i="32"/>
  <c r="DB117" i="32"/>
  <c r="DA117" i="32"/>
  <c r="CZ117" i="32"/>
  <c r="CY117" i="32"/>
  <c r="CX117" i="32"/>
  <c r="CW117" i="32"/>
  <c r="CJ117" i="32"/>
  <c r="AY117" i="32"/>
  <c r="AX117" i="32"/>
  <c r="AW117" i="32"/>
  <c r="AV117" i="32"/>
  <c r="AU117" i="32"/>
  <c r="AT117" i="32"/>
  <c r="AN117" i="32"/>
  <c r="DC116" i="32"/>
  <c r="DB116" i="32"/>
  <c r="DA116" i="32"/>
  <c r="CZ116" i="32"/>
  <c r="CY116" i="32"/>
  <c r="CX116" i="32"/>
  <c r="CW116" i="32"/>
  <c r="CJ116" i="32"/>
  <c r="AY116" i="32"/>
  <c r="AX116" i="32"/>
  <c r="AW116" i="32"/>
  <c r="AV116" i="32"/>
  <c r="AU116" i="32"/>
  <c r="AT116" i="32"/>
  <c r="AN116" i="32"/>
  <c r="AY115" i="32"/>
  <c r="AX115" i="32"/>
  <c r="AW115" i="32"/>
  <c r="AV115" i="32"/>
  <c r="AU115" i="32"/>
  <c r="AT115" i="32"/>
  <c r="AS115" i="32"/>
  <c r="DC114" i="32"/>
  <c r="DB114" i="32"/>
  <c r="DA114" i="32"/>
  <c r="CZ114" i="32"/>
  <c r="CY114" i="32"/>
  <c r="CX114" i="32"/>
  <c r="CW114" i="32"/>
  <c r="CJ114" i="32"/>
  <c r="AY114" i="32"/>
  <c r="AX114" i="32"/>
  <c r="AW114" i="32"/>
  <c r="AV114" i="32"/>
  <c r="AU114" i="32"/>
  <c r="AT114" i="32"/>
  <c r="AN114" i="32"/>
  <c r="DC112" i="32"/>
  <c r="DB112" i="32"/>
  <c r="DA112" i="32"/>
  <c r="CZ112" i="32"/>
  <c r="CY112" i="32"/>
  <c r="CX112" i="32"/>
  <c r="CW112" i="32"/>
  <c r="CJ112" i="32"/>
  <c r="AY112" i="32"/>
  <c r="AX112" i="32"/>
  <c r="AW112" i="32"/>
  <c r="AV112" i="32"/>
  <c r="AU112" i="32"/>
  <c r="AT112" i="32"/>
  <c r="AN112" i="32"/>
  <c r="DC110" i="32"/>
  <c r="DB110" i="32"/>
  <c r="DA110" i="32"/>
  <c r="CZ110" i="32"/>
  <c r="CY110" i="32"/>
  <c r="CX110" i="32"/>
  <c r="CW110" i="32"/>
  <c r="CJ110" i="32"/>
  <c r="AY110" i="32"/>
  <c r="AX110" i="32"/>
  <c r="AW110" i="32"/>
  <c r="AV110" i="32"/>
  <c r="AU110" i="32"/>
  <c r="AT110" i="32"/>
  <c r="AN110" i="32"/>
  <c r="DC108" i="32"/>
  <c r="DB108" i="32"/>
  <c r="DA108" i="32"/>
  <c r="CZ108" i="32"/>
  <c r="CY108" i="32"/>
  <c r="CX108" i="32"/>
  <c r="CW108" i="32"/>
  <c r="CJ108" i="32"/>
  <c r="AY108" i="32"/>
  <c r="AX108" i="32"/>
  <c r="AW108" i="32"/>
  <c r="AV108" i="32"/>
  <c r="AU108" i="32"/>
  <c r="AT108" i="32"/>
  <c r="DC107" i="32"/>
  <c r="DB107" i="32"/>
  <c r="DA107" i="32"/>
  <c r="CZ107" i="32"/>
  <c r="CY107" i="32"/>
  <c r="CX107" i="32"/>
  <c r="CW107" i="32"/>
  <c r="CJ107" i="32"/>
  <c r="AY107" i="32"/>
  <c r="AX107" i="32"/>
  <c r="AW107" i="32"/>
  <c r="AV107" i="32"/>
  <c r="AU107" i="32"/>
  <c r="AT107" i="32"/>
  <c r="DC106" i="32"/>
  <c r="DB106" i="32"/>
  <c r="DA106" i="32"/>
  <c r="CZ106" i="32"/>
  <c r="CY106" i="32"/>
  <c r="CX106" i="32"/>
  <c r="CW106" i="32"/>
  <c r="CJ106" i="32"/>
  <c r="AY106" i="32"/>
  <c r="AX106" i="32"/>
  <c r="AW106" i="32"/>
  <c r="AV106" i="32"/>
  <c r="AU106" i="32"/>
  <c r="AT106" i="32"/>
  <c r="DC105" i="32"/>
  <c r="DB105" i="32"/>
  <c r="DA105" i="32"/>
  <c r="CZ105" i="32"/>
  <c r="CY105" i="32"/>
  <c r="CX105" i="32"/>
  <c r="CW105" i="32"/>
  <c r="CJ105" i="32"/>
  <c r="AY105" i="32"/>
  <c r="AX105" i="32"/>
  <c r="AW105" i="32"/>
  <c r="AV105" i="32"/>
  <c r="AU105" i="32"/>
  <c r="AT105" i="32"/>
  <c r="DC104" i="32"/>
  <c r="DB104" i="32"/>
  <c r="DA104" i="32"/>
  <c r="CZ104" i="32"/>
  <c r="CY104" i="32"/>
  <c r="CX104" i="32"/>
  <c r="CW104" i="32"/>
  <c r="CJ104" i="32"/>
  <c r="AY104" i="32"/>
  <c r="AX104" i="32"/>
  <c r="AW104" i="32"/>
  <c r="AV104" i="32"/>
  <c r="AU104" i="32"/>
  <c r="AT104" i="32"/>
  <c r="AS104" i="32"/>
  <c r="DC103" i="32"/>
  <c r="DB103" i="32"/>
  <c r="DA103" i="32"/>
  <c r="CZ103" i="32"/>
  <c r="CY103" i="32"/>
  <c r="CX103" i="32"/>
  <c r="CW103" i="32"/>
  <c r="CJ103" i="32"/>
  <c r="AY103" i="32"/>
  <c r="AX103" i="32"/>
  <c r="AW103" i="32"/>
  <c r="AV103" i="32"/>
  <c r="AU103" i="32"/>
  <c r="AT103" i="32"/>
  <c r="DC102" i="32"/>
  <c r="DB102" i="32"/>
  <c r="DA102" i="32"/>
  <c r="CZ102" i="32"/>
  <c r="CY102" i="32"/>
  <c r="CX102" i="32"/>
  <c r="CW102" i="32"/>
  <c r="CJ102" i="32"/>
  <c r="AY102" i="32"/>
  <c r="AX102" i="32"/>
  <c r="AW102" i="32"/>
  <c r="AV102" i="32"/>
  <c r="AU102" i="32"/>
  <c r="AT102" i="32"/>
  <c r="AS102" i="32"/>
  <c r="DC101" i="32"/>
  <c r="DB101" i="32"/>
  <c r="DA101" i="32"/>
  <c r="CZ101" i="32"/>
  <c r="CY101" i="32"/>
  <c r="CX101" i="32"/>
  <c r="CW101" i="32"/>
  <c r="CJ101" i="32"/>
  <c r="AY101" i="32"/>
  <c r="AX101" i="32"/>
  <c r="AW101" i="32"/>
  <c r="AV101" i="32"/>
  <c r="AU101" i="32"/>
  <c r="AT101" i="32"/>
  <c r="DC100" i="32"/>
  <c r="DB100" i="32"/>
  <c r="DA100" i="32"/>
  <c r="CZ100" i="32"/>
  <c r="CY100" i="32"/>
  <c r="CX100" i="32"/>
  <c r="CW100" i="32"/>
  <c r="CJ100" i="32"/>
  <c r="AY100" i="32"/>
  <c r="AX100" i="32"/>
  <c r="AW100" i="32"/>
  <c r="AV100" i="32"/>
  <c r="AU100" i="32"/>
  <c r="AT100" i="32"/>
  <c r="DC99" i="32"/>
  <c r="DB99" i="32"/>
  <c r="DA99" i="32"/>
  <c r="CZ99" i="32"/>
  <c r="CY99" i="32"/>
  <c r="CX99" i="32"/>
  <c r="CW99" i="32"/>
  <c r="CJ99" i="32"/>
  <c r="AY99" i="32"/>
  <c r="AX99" i="32"/>
  <c r="AW99" i="32"/>
  <c r="AV99" i="32"/>
  <c r="AU99" i="32"/>
  <c r="AT99" i="32"/>
  <c r="DC97" i="32"/>
  <c r="DB97" i="32"/>
  <c r="DA97" i="32"/>
  <c r="CZ97" i="32"/>
  <c r="CY97" i="32"/>
  <c r="CX97" i="32"/>
  <c r="CW97" i="32"/>
  <c r="CJ97" i="32"/>
  <c r="DC96" i="32"/>
  <c r="DB96" i="32"/>
  <c r="DA96" i="32"/>
  <c r="CZ96" i="32"/>
  <c r="CY96" i="32"/>
  <c r="CX96" i="32"/>
  <c r="CW96" i="32"/>
  <c r="CJ96" i="32"/>
  <c r="AY96" i="32"/>
  <c r="AX96" i="32"/>
  <c r="AW96" i="32"/>
  <c r="AV96" i="32"/>
  <c r="AU96" i="32"/>
  <c r="AT96" i="32"/>
  <c r="AS96" i="32"/>
  <c r="AN96" i="32"/>
  <c r="DC94" i="32"/>
  <c r="DB94" i="32"/>
  <c r="DA94" i="32"/>
  <c r="CZ94" i="32"/>
  <c r="CY94" i="32"/>
  <c r="CX94" i="32"/>
  <c r="CW94" i="32"/>
  <c r="CJ94" i="32"/>
  <c r="AY94" i="32"/>
  <c r="AX94" i="32"/>
  <c r="AW94" i="32"/>
  <c r="AV94" i="32"/>
  <c r="AU94" i="32"/>
  <c r="AT94" i="32"/>
  <c r="AS94" i="32"/>
  <c r="AN94" i="32"/>
  <c r="DC93" i="32"/>
  <c r="DB93" i="32"/>
  <c r="DA93" i="32"/>
  <c r="CZ93" i="32"/>
  <c r="CY93" i="32"/>
  <c r="CX93" i="32"/>
  <c r="CW93" i="32"/>
  <c r="CJ93" i="32"/>
  <c r="DC92" i="32"/>
  <c r="DB92" i="32"/>
  <c r="DA92" i="32"/>
  <c r="CZ92" i="32"/>
  <c r="CY92" i="32"/>
  <c r="CX92" i="32"/>
  <c r="CW92" i="32"/>
  <c r="CJ92" i="32"/>
  <c r="DC91" i="32"/>
  <c r="DB91" i="32"/>
  <c r="DA91" i="32"/>
  <c r="CZ91" i="32"/>
  <c r="CY91" i="32"/>
  <c r="CX91" i="32"/>
  <c r="CW91" i="32"/>
  <c r="CJ91" i="32"/>
  <c r="AY91" i="32"/>
  <c r="AX91" i="32"/>
  <c r="AW91" i="32"/>
  <c r="AV91" i="32"/>
  <c r="AU91" i="32"/>
  <c r="AT91" i="32"/>
  <c r="AS91" i="32"/>
  <c r="DC90" i="32"/>
  <c r="DB90" i="32"/>
  <c r="DA90" i="32"/>
  <c r="CZ90" i="32"/>
  <c r="CY90" i="32"/>
  <c r="CX90" i="32"/>
  <c r="CW90" i="32"/>
  <c r="CJ90" i="32"/>
  <c r="AY90" i="32"/>
  <c r="AX90" i="32"/>
  <c r="AW90" i="32"/>
  <c r="AV90" i="32"/>
  <c r="AU90" i="32"/>
  <c r="AT90" i="32"/>
  <c r="AS90" i="32"/>
  <c r="DC89" i="32"/>
  <c r="DB89" i="32"/>
  <c r="DA89" i="32"/>
  <c r="CZ89" i="32"/>
  <c r="CY89" i="32"/>
  <c r="CX89" i="32"/>
  <c r="CW89" i="32"/>
  <c r="CJ89" i="32"/>
  <c r="AY89" i="32"/>
  <c r="AX89" i="32"/>
  <c r="AW89" i="32"/>
  <c r="AV89" i="32"/>
  <c r="AU89" i="32"/>
  <c r="AT89" i="32"/>
  <c r="AS89" i="32"/>
  <c r="DC88" i="32"/>
  <c r="DB88" i="32"/>
  <c r="DA88" i="32"/>
  <c r="CZ88" i="32"/>
  <c r="CY88" i="32"/>
  <c r="CX88" i="32"/>
  <c r="CW88" i="32"/>
  <c r="CJ88" i="32"/>
  <c r="AY88" i="32"/>
  <c r="AX88" i="32"/>
  <c r="AW88" i="32"/>
  <c r="AV88" i="32"/>
  <c r="AU88" i="32"/>
  <c r="AT88" i="32"/>
  <c r="AS88" i="32"/>
  <c r="DC87" i="32"/>
  <c r="DB87" i="32"/>
  <c r="DA87" i="32"/>
  <c r="CZ87" i="32"/>
  <c r="CY87" i="32"/>
  <c r="CX87" i="32"/>
  <c r="CW87" i="32"/>
  <c r="CJ87" i="32"/>
  <c r="AY87" i="32"/>
  <c r="AX87" i="32"/>
  <c r="AW87" i="32"/>
  <c r="AV87" i="32"/>
  <c r="AU87" i="32"/>
  <c r="AT87" i="32"/>
  <c r="AS87" i="32"/>
  <c r="DC86" i="32"/>
  <c r="DB86" i="32"/>
  <c r="DA86" i="32"/>
  <c r="CZ86" i="32"/>
  <c r="CY86" i="32"/>
  <c r="CX86" i="32"/>
  <c r="CW86" i="32"/>
  <c r="CJ86" i="32"/>
  <c r="AY86" i="32"/>
  <c r="AX86" i="32"/>
  <c r="AW86" i="32"/>
  <c r="AV86" i="32"/>
  <c r="AU86" i="32"/>
  <c r="AT86" i="32"/>
  <c r="AS86" i="32"/>
  <c r="DC85" i="32"/>
  <c r="DB85" i="32"/>
  <c r="DA85" i="32"/>
  <c r="CZ85" i="32"/>
  <c r="CY85" i="32"/>
  <c r="CX85" i="32"/>
  <c r="CW85" i="32"/>
  <c r="CJ85" i="32"/>
  <c r="AY85" i="32"/>
  <c r="AX85" i="32"/>
  <c r="AW85" i="32"/>
  <c r="AV85" i="32"/>
  <c r="AU85" i="32"/>
  <c r="AT85" i="32"/>
  <c r="AS85" i="32"/>
  <c r="DC84" i="32"/>
  <c r="DB84" i="32"/>
  <c r="DA84" i="32"/>
  <c r="CZ84" i="32"/>
  <c r="CY84" i="32"/>
  <c r="CX84" i="32"/>
  <c r="CW84" i="32"/>
  <c r="CJ84" i="32"/>
  <c r="AY84" i="32"/>
  <c r="AX84" i="32"/>
  <c r="AW84" i="32"/>
  <c r="AV84" i="32"/>
  <c r="AU84" i="32"/>
  <c r="AT84" i="32"/>
  <c r="AS84" i="32"/>
  <c r="DC83" i="32"/>
  <c r="DB83" i="32"/>
  <c r="DA83" i="32"/>
  <c r="CZ83" i="32"/>
  <c r="CY83" i="32"/>
  <c r="CX83" i="32"/>
  <c r="CW83" i="32"/>
  <c r="CJ83" i="32"/>
  <c r="AY83" i="32"/>
  <c r="AX83" i="32"/>
  <c r="AW83" i="32"/>
  <c r="AV83" i="32"/>
  <c r="AU83" i="32"/>
  <c r="AT83" i="32"/>
  <c r="AS83" i="32"/>
  <c r="DC81" i="32"/>
  <c r="DB81" i="32"/>
  <c r="DA81" i="32"/>
  <c r="CZ81" i="32"/>
  <c r="CY81" i="32"/>
  <c r="CX81" i="32"/>
  <c r="CW81" i="32"/>
  <c r="CJ81" i="32"/>
  <c r="AY81" i="32"/>
  <c r="AX81" i="32"/>
  <c r="AW81" i="32"/>
  <c r="AV81" i="32"/>
  <c r="AU81" i="32"/>
  <c r="AT81" i="32"/>
  <c r="AS81" i="32"/>
  <c r="AN81" i="32"/>
  <c r="DC79" i="32"/>
  <c r="DB79" i="32"/>
  <c r="DA79" i="32"/>
  <c r="CZ79" i="32"/>
  <c r="CY79" i="32"/>
  <c r="CX79" i="32"/>
  <c r="CW79" i="32"/>
  <c r="CJ79" i="32"/>
  <c r="AY79" i="32"/>
  <c r="AX79" i="32"/>
  <c r="AW79" i="32"/>
  <c r="AV79" i="32"/>
  <c r="AU79" i="32"/>
  <c r="AT79" i="32"/>
  <c r="AS79" i="32"/>
  <c r="AN79" i="32"/>
  <c r="DC77" i="32"/>
  <c r="DB77" i="32"/>
  <c r="DA77" i="32"/>
  <c r="CZ77" i="32"/>
  <c r="CY77" i="32"/>
  <c r="CX77" i="32"/>
  <c r="CW77" i="32"/>
  <c r="CJ77" i="32"/>
  <c r="AY77" i="32"/>
  <c r="AX77" i="32"/>
  <c r="AW77" i="32"/>
  <c r="AV77" i="32"/>
  <c r="AU77" i="32"/>
  <c r="AT77" i="32"/>
  <c r="AS77" i="32"/>
  <c r="AN77" i="32"/>
  <c r="DC76" i="32"/>
  <c r="DB76" i="32"/>
  <c r="DA76" i="32"/>
  <c r="CZ76" i="32"/>
  <c r="CY76" i="32"/>
  <c r="CX76" i="32"/>
  <c r="CW76" i="32"/>
  <c r="CJ76" i="32"/>
  <c r="AY76" i="32"/>
  <c r="AX76" i="32"/>
  <c r="AW76" i="32"/>
  <c r="AV76" i="32"/>
  <c r="AU76" i="32"/>
  <c r="AT76" i="32"/>
  <c r="AS76" i="32"/>
  <c r="DC75" i="32"/>
  <c r="DB75" i="32"/>
  <c r="DA75" i="32"/>
  <c r="CZ75" i="32"/>
  <c r="CY75" i="32"/>
  <c r="CX75" i="32"/>
  <c r="CW75" i="32"/>
  <c r="CJ75" i="32"/>
  <c r="AY75" i="32"/>
  <c r="AX75" i="32"/>
  <c r="AW75" i="32"/>
  <c r="AV75" i="32"/>
  <c r="AU75" i="32"/>
  <c r="AT75" i="32"/>
  <c r="AS75" i="32"/>
  <c r="DC74" i="32"/>
  <c r="DB74" i="32"/>
  <c r="DA74" i="32"/>
  <c r="CZ74" i="32"/>
  <c r="CY74" i="32"/>
  <c r="CX74" i="32"/>
  <c r="CW74" i="32"/>
  <c r="CJ74" i="32"/>
  <c r="AY74" i="32"/>
  <c r="AX74" i="32"/>
  <c r="AW74" i="32"/>
  <c r="AV74" i="32"/>
  <c r="AU74" i="32"/>
  <c r="AT74" i="32"/>
  <c r="AS74" i="32"/>
  <c r="AN74" i="32"/>
  <c r="DC73" i="32"/>
  <c r="DB73" i="32"/>
  <c r="DA73" i="32"/>
  <c r="CZ73" i="32"/>
  <c r="CY73" i="32"/>
  <c r="CX73" i="32"/>
  <c r="CW73" i="32"/>
  <c r="CJ73" i="32"/>
  <c r="AY73" i="32"/>
  <c r="AX73" i="32"/>
  <c r="AW73" i="32"/>
  <c r="AV73" i="32"/>
  <c r="AU73" i="32"/>
  <c r="AT73" i="32"/>
  <c r="AS73" i="32"/>
  <c r="AN73" i="32"/>
  <c r="DC72" i="32"/>
  <c r="DB72" i="32"/>
  <c r="DA72" i="32"/>
  <c r="CZ72" i="32"/>
  <c r="CY72" i="32"/>
  <c r="CX72" i="32"/>
  <c r="CW72" i="32"/>
  <c r="CJ72" i="32"/>
  <c r="AY72" i="32"/>
  <c r="AX72" i="32"/>
  <c r="AW72" i="32"/>
  <c r="AV72" i="32"/>
  <c r="AU72" i="32"/>
  <c r="AT72" i="32"/>
  <c r="AS72" i="32"/>
  <c r="AN72" i="32"/>
  <c r="DC71" i="32"/>
  <c r="DB71" i="32"/>
  <c r="DA71" i="32"/>
  <c r="CZ71" i="32"/>
  <c r="CY71" i="32"/>
  <c r="CX71" i="32"/>
  <c r="CW71" i="32"/>
  <c r="CJ71" i="32"/>
  <c r="AY71" i="32"/>
  <c r="AX71" i="32"/>
  <c r="AW71" i="32"/>
  <c r="AV71" i="32"/>
  <c r="AU71" i="32"/>
  <c r="AT71" i="32"/>
  <c r="AS71" i="32"/>
  <c r="DC70" i="32"/>
  <c r="DB70" i="32"/>
  <c r="DA70" i="32"/>
  <c r="CZ70" i="32"/>
  <c r="CY70" i="32"/>
  <c r="CX70" i="32"/>
  <c r="CW70" i="32"/>
  <c r="CJ70" i="32"/>
  <c r="AS59" i="32"/>
  <c r="AS117" i="32" s="1"/>
  <c r="AN59" i="32"/>
  <c r="AS58" i="32"/>
  <c r="AS116" i="32" s="1"/>
  <c r="AN58" i="32"/>
  <c r="AS56" i="32"/>
  <c r="AS114" i="32" s="1"/>
  <c r="AN56" i="32"/>
  <c r="AS54" i="32"/>
  <c r="AS112" i="32" s="1"/>
  <c r="AN54" i="32"/>
  <c r="AS52" i="32"/>
  <c r="AS110" i="32" s="1"/>
  <c r="AN52" i="32"/>
  <c r="AS50" i="32"/>
  <c r="AS108" i="32" s="1"/>
  <c r="AS49" i="32"/>
  <c r="AS107" i="32" s="1"/>
  <c r="AS48" i="32"/>
  <c r="AS106" i="32" s="1"/>
  <c r="AS47" i="32"/>
  <c r="AS105" i="32" s="1"/>
  <c r="AS45" i="32"/>
  <c r="AS103" i="32" s="1"/>
  <c r="AS43" i="32"/>
  <c r="AS101" i="32" s="1"/>
  <c r="AS41" i="32"/>
  <c r="AS100" i="32" s="1"/>
  <c r="AS40" i="32"/>
  <c r="AS99" i="32" s="1"/>
  <c r="AN37" i="32"/>
  <c r="AN35" i="32"/>
  <c r="AN21" i="32"/>
  <c r="AN19" i="32"/>
  <c r="AN17" i="32"/>
  <c r="AN14" i="32"/>
  <c r="AN13" i="32"/>
  <c r="AN12" i="32"/>
  <c r="O54" i="16"/>
  <c r="N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M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K9" i="16"/>
  <c r="P8" i="16"/>
  <c r="O8" i="16"/>
  <c r="N8" i="16"/>
  <c r="M8" i="16"/>
  <c r="L8" i="16"/>
  <c r="K8" i="16"/>
  <c r="P7" i="16"/>
  <c r="O7" i="16"/>
  <c r="N7" i="16"/>
  <c r="M7" i="16"/>
  <c r="L7" i="16"/>
  <c r="K7" i="16"/>
  <c r="G5" i="16"/>
  <c r="F5" i="16"/>
  <c r="B12" i="12"/>
  <c r="V49" i="8"/>
  <c r="U49" i="8"/>
  <c r="T49" i="8"/>
  <c r="S49" i="8"/>
  <c r="R49" i="8"/>
  <c r="Q49" i="8"/>
  <c r="P49" i="8"/>
  <c r="O49" i="8"/>
  <c r="V48" i="8"/>
  <c r="U48" i="8"/>
  <c r="T48" i="8"/>
  <c r="S48" i="8"/>
  <c r="R48" i="8"/>
  <c r="Q48" i="8"/>
  <c r="P48" i="8"/>
  <c r="O48" i="8"/>
  <c r="N48" i="8"/>
  <c r="V47" i="8"/>
  <c r="U47" i="8"/>
  <c r="T47" i="8"/>
  <c r="S47" i="8"/>
  <c r="R47" i="8"/>
  <c r="Q47" i="8"/>
  <c r="P47" i="8"/>
  <c r="O47" i="8"/>
  <c r="N47" i="8"/>
  <c r="V46" i="8"/>
  <c r="U46" i="8"/>
  <c r="T46" i="8"/>
  <c r="S46" i="8"/>
  <c r="R46" i="8"/>
  <c r="Q46" i="8"/>
  <c r="P46" i="8"/>
  <c r="O46" i="8"/>
  <c r="N46" i="8"/>
  <c r="V45" i="8"/>
  <c r="U45" i="8"/>
  <c r="T45" i="8"/>
  <c r="S45" i="8"/>
  <c r="R45" i="8"/>
  <c r="Q45" i="8"/>
  <c r="P45" i="8"/>
  <c r="O45" i="8"/>
  <c r="N45" i="8"/>
  <c r="V44" i="8"/>
  <c r="U44" i="8"/>
  <c r="T44" i="8"/>
  <c r="S44" i="8"/>
  <c r="R44" i="8"/>
  <c r="Q44" i="8"/>
  <c r="P44" i="8"/>
  <c r="O44" i="8"/>
  <c r="N44" i="8"/>
  <c r="V43" i="8"/>
  <c r="U43" i="8"/>
  <c r="T43" i="8"/>
  <c r="S43" i="8"/>
  <c r="R43" i="8"/>
  <c r="Q43" i="8"/>
  <c r="P43" i="8"/>
  <c r="O43" i="8"/>
  <c r="N43" i="8"/>
  <c r="V42" i="8"/>
  <c r="U42" i="8"/>
  <c r="T42" i="8"/>
  <c r="S42" i="8"/>
  <c r="R42" i="8"/>
  <c r="Q42" i="8"/>
  <c r="P42" i="8"/>
  <c r="O42" i="8"/>
  <c r="N42" i="8"/>
  <c r="V41" i="8"/>
  <c r="U41" i="8"/>
  <c r="T41" i="8"/>
  <c r="S41" i="8"/>
  <c r="R41" i="8"/>
  <c r="Q41" i="8"/>
  <c r="P41" i="8"/>
  <c r="O41" i="8"/>
  <c r="N41" i="8"/>
  <c r="V40" i="8"/>
  <c r="U40" i="8"/>
  <c r="T40" i="8"/>
  <c r="S40" i="8"/>
  <c r="R40" i="8"/>
  <c r="Q40" i="8"/>
  <c r="P40" i="8"/>
  <c r="O40" i="8"/>
  <c r="N40" i="8"/>
  <c r="V39" i="8"/>
  <c r="U39" i="8"/>
  <c r="T39" i="8"/>
  <c r="S39" i="8"/>
  <c r="R39" i="8"/>
  <c r="Q39" i="8"/>
  <c r="P39" i="8"/>
  <c r="O39" i="8"/>
  <c r="N39" i="8"/>
  <c r="V38" i="8"/>
  <c r="U38" i="8"/>
  <c r="T38" i="8"/>
  <c r="S38" i="8"/>
  <c r="R38" i="8"/>
  <c r="Q38" i="8"/>
  <c r="P38" i="8"/>
  <c r="O38" i="8"/>
  <c r="N38" i="8"/>
  <c r="V37" i="8"/>
  <c r="U37" i="8"/>
  <c r="T37" i="8"/>
  <c r="S37" i="8"/>
  <c r="R37" i="8"/>
  <c r="Q37" i="8"/>
  <c r="P37" i="8"/>
  <c r="O37" i="8"/>
  <c r="N37" i="8"/>
  <c r="V36" i="8"/>
  <c r="U36" i="8"/>
  <c r="T36" i="8"/>
  <c r="S36" i="8"/>
  <c r="R36" i="8"/>
  <c r="Q36" i="8"/>
  <c r="P36" i="8"/>
  <c r="O36" i="8"/>
  <c r="N36" i="8"/>
  <c r="V35" i="8"/>
  <c r="U35" i="8"/>
  <c r="T35" i="8"/>
  <c r="S35" i="8"/>
  <c r="R35" i="8"/>
  <c r="Q35" i="8"/>
  <c r="P35" i="8"/>
  <c r="O35" i="8"/>
  <c r="N35" i="8"/>
  <c r="V34" i="8"/>
  <c r="U34" i="8"/>
  <c r="T34" i="8"/>
  <c r="S34" i="8"/>
  <c r="R34" i="8"/>
  <c r="Q34" i="8"/>
  <c r="P34" i="8"/>
  <c r="O34" i="8"/>
  <c r="N34" i="8"/>
  <c r="V33" i="8"/>
  <c r="U33" i="8"/>
  <c r="T33" i="8"/>
  <c r="S33" i="8"/>
  <c r="R33" i="8"/>
  <c r="Q33" i="8"/>
  <c r="P33" i="8"/>
  <c r="O33" i="8"/>
  <c r="N33" i="8"/>
  <c r="V32" i="8"/>
  <c r="U32" i="8"/>
  <c r="T32" i="8"/>
  <c r="S32" i="8"/>
  <c r="R32" i="8"/>
  <c r="Q32" i="8"/>
  <c r="P32" i="8"/>
  <c r="O32" i="8"/>
  <c r="N32" i="8"/>
  <c r="V31" i="8"/>
  <c r="U31" i="8"/>
  <c r="T31" i="8"/>
  <c r="S31" i="8"/>
  <c r="R31" i="8"/>
  <c r="Q31" i="8"/>
  <c r="P31" i="8"/>
  <c r="O31" i="8"/>
  <c r="N31" i="8"/>
  <c r="V30" i="8"/>
  <c r="U30" i="8"/>
  <c r="T30" i="8"/>
  <c r="S30" i="8"/>
  <c r="R30" i="8"/>
  <c r="Q30" i="8"/>
  <c r="P30" i="8"/>
  <c r="O30" i="8"/>
  <c r="N30" i="8"/>
  <c r="V29" i="8"/>
  <c r="U29" i="8"/>
  <c r="T29" i="8"/>
  <c r="S29" i="8"/>
  <c r="R29" i="8"/>
  <c r="Q29" i="8"/>
  <c r="P29" i="8"/>
  <c r="O29" i="8"/>
  <c r="N29" i="8"/>
  <c r="V28" i="8"/>
  <c r="U28" i="8"/>
  <c r="T28" i="8"/>
  <c r="S28" i="8"/>
  <c r="R28" i="8"/>
  <c r="Q28" i="8"/>
  <c r="P28" i="8"/>
  <c r="O28" i="8"/>
  <c r="N28" i="8"/>
  <c r="V27" i="8"/>
  <c r="U27" i="8"/>
  <c r="T27" i="8"/>
  <c r="S27" i="8"/>
  <c r="R27" i="8"/>
  <c r="Q27" i="8"/>
  <c r="P27" i="8"/>
  <c r="O27" i="8"/>
  <c r="N27" i="8"/>
  <c r="V26" i="8"/>
  <c r="U26" i="8"/>
  <c r="T26" i="8"/>
  <c r="S26" i="8"/>
  <c r="R26" i="8"/>
  <c r="Q26" i="8"/>
  <c r="P26" i="8"/>
  <c r="O26" i="8"/>
  <c r="N26" i="8"/>
  <c r="V25" i="8"/>
  <c r="U25" i="8"/>
  <c r="T25" i="8"/>
  <c r="S25" i="8"/>
  <c r="R25" i="8"/>
  <c r="Q25" i="8"/>
  <c r="P25" i="8"/>
  <c r="O25" i="8"/>
  <c r="N25" i="8"/>
  <c r="V24" i="8"/>
  <c r="U24" i="8"/>
  <c r="T24" i="8"/>
  <c r="S24" i="8"/>
  <c r="R24" i="8"/>
  <c r="Q24" i="8"/>
  <c r="P24" i="8"/>
  <c r="O24" i="8"/>
  <c r="N24" i="8"/>
  <c r="V23" i="8"/>
  <c r="U23" i="8"/>
  <c r="T23" i="8"/>
  <c r="S23" i="8"/>
  <c r="R23" i="8"/>
  <c r="Q23" i="8"/>
  <c r="P23" i="8"/>
  <c r="O23" i="8"/>
  <c r="N23" i="8"/>
  <c r="V22" i="8"/>
  <c r="U22" i="8"/>
  <c r="T22" i="8"/>
  <c r="S22" i="8"/>
  <c r="R22" i="8"/>
  <c r="Q22" i="8"/>
  <c r="P22" i="8"/>
  <c r="O22" i="8"/>
  <c r="N22" i="8"/>
  <c r="V21" i="8"/>
  <c r="U21" i="8"/>
  <c r="T21" i="8"/>
  <c r="S21" i="8"/>
  <c r="R21" i="8"/>
  <c r="Q21" i="8"/>
  <c r="P21" i="8"/>
  <c r="O21" i="8"/>
  <c r="N21" i="8"/>
  <c r="V20" i="8"/>
  <c r="U20" i="8"/>
  <c r="T20" i="8"/>
  <c r="S20" i="8"/>
  <c r="R20" i="8"/>
  <c r="Q20" i="8"/>
  <c r="P20" i="8"/>
  <c r="O20" i="8"/>
  <c r="N20" i="8"/>
  <c r="V19" i="8"/>
  <c r="U19" i="8"/>
  <c r="T19" i="8"/>
  <c r="S19" i="8"/>
  <c r="R19" i="8"/>
  <c r="Q19" i="8"/>
  <c r="P19" i="8"/>
  <c r="O19" i="8"/>
  <c r="N19" i="8"/>
  <c r="V18" i="8"/>
  <c r="U18" i="8"/>
  <c r="T18" i="8"/>
  <c r="S18" i="8"/>
  <c r="R18" i="8"/>
  <c r="Q18" i="8"/>
  <c r="P18" i="8"/>
  <c r="O18" i="8"/>
  <c r="N18" i="8"/>
  <c r="V17" i="8"/>
  <c r="U17" i="8"/>
  <c r="T17" i="8"/>
  <c r="S17" i="8"/>
  <c r="R17" i="8"/>
  <c r="Q17" i="8"/>
  <c r="P17" i="8"/>
  <c r="O17" i="8"/>
  <c r="N17" i="8"/>
  <c r="V16" i="8"/>
  <c r="U16" i="8"/>
  <c r="T16" i="8"/>
  <c r="S16" i="8"/>
  <c r="R16" i="8"/>
  <c r="Q16" i="8"/>
  <c r="P16" i="8"/>
  <c r="O16" i="8"/>
  <c r="N16" i="8"/>
  <c r="V15" i="8"/>
  <c r="U15" i="8"/>
  <c r="T15" i="8"/>
  <c r="S15" i="8"/>
  <c r="R15" i="8"/>
  <c r="Q15" i="8"/>
  <c r="P15" i="8"/>
  <c r="O15" i="8"/>
  <c r="N15" i="8"/>
  <c r="V14" i="8"/>
  <c r="U14" i="8"/>
  <c r="T14" i="8"/>
  <c r="S14" i="8"/>
  <c r="R14" i="8"/>
  <c r="Q14" i="8"/>
  <c r="P14" i="8"/>
  <c r="O14" i="8"/>
  <c r="N14" i="8"/>
  <c r="V13" i="8"/>
  <c r="U13" i="8"/>
  <c r="T13" i="8"/>
  <c r="S13" i="8"/>
  <c r="R13" i="8"/>
  <c r="Q13" i="8"/>
  <c r="P13" i="8"/>
  <c r="O13" i="8"/>
  <c r="N13" i="8"/>
  <c r="V12" i="8"/>
  <c r="U12" i="8"/>
  <c r="T12" i="8"/>
  <c r="S12" i="8"/>
  <c r="R12" i="8"/>
  <c r="Q12" i="8"/>
  <c r="P12" i="8"/>
  <c r="O12" i="8"/>
  <c r="N12" i="8"/>
  <c r="V11" i="8"/>
  <c r="U11" i="8"/>
  <c r="T11" i="8"/>
  <c r="S11" i="8"/>
  <c r="R11" i="8"/>
  <c r="Q11" i="8"/>
  <c r="P11" i="8"/>
  <c r="O11" i="8"/>
  <c r="N11" i="8"/>
  <c r="V10" i="8"/>
  <c r="U10" i="8"/>
  <c r="T10" i="8"/>
  <c r="S10" i="8"/>
  <c r="R10" i="8"/>
  <c r="Q10" i="8"/>
  <c r="P10" i="8"/>
  <c r="O10" i="8"/>
  <c r="N10" i="8"/>
  <c r="V9" i="8"/>
  <c r="U9" i="8"/>
  <c r="T9" i="8"/>
  <c r="S9" i="8"/>
  <c r="R9" i="8"/>
  <c r="Q9" i="8"/>
  <c r="P9" i="8"/>
  <c r="O9" i="8"/>
  <c r="N9" i="8"/>
  <c r="V8" i="8"/>
  <c r="U8" i="8"/>
  <c r="T8" i="8"/>
  <c r="S8" i="8"/>
  <c r="R8" i="8"/>
  <c r="Q8" i="8"/>
  <c r="P8" i="8"/>
  <c r="O8" i="8"/>
  <c r="N8" i="8"/>
  <c r="V7" i="8"/>
  <c r="U7" i="8"/>
  <c r="T7" i="8"/>
  <c r="S7" i="8"/>
  <c r="R7" i="8"/>
  <c r="Q7" i="8"/>
  <c r="P7" i="8"/>
  <c r="O7" i="8"/>
  <c r="N7" i="8"/>
  <c r="V6" i="8"/>
  <c r="U6" i="8"/>
  <c r="T6" i="8"/>
  <c r="S6" i="8"/>
  <c r="R6" i="8"/>
  <c r="Q6" i="8"/>
  <c r="P6" i="8"/>
  <c r="O6" i="8"/>
  <c r="N6" i="8"/>
  <c r="N21" i="11"/>
  <c r="M21" i="11"/>
  <c r="L21" i="11"/>
  <c r="N20" i="11"/>
  <c r="M20" i="11"/>
  <c r="L20" i="11"/>
  <c r="N19" i="11"/>
  <c r="M19" i="11"/>
  <c r="L19"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N40" i="11"/>
  <c r="M40" i="11"/>
  <c r="L40" i="11"/>
  <c r="N39" i="11"/>
  <c r="M39" i="11"/>
  <c r="L39" i="11"/>
  <c r="N38" i="11"/>
  <c r="M38" i="11"/>
  <c r="L38" i="11"/>
  <c r="N37" i="11"/>
  <c r="M37" i="11"/>
  <c r="L37" i="11"/>
  <c r="N36" i="11"/>
  <c r="M36" i="11"/>
  <c r="L36" i="11"/>
  <c r="N35" i="11"/>
  <c r="M35" i="11"/>
  <c r="L35" i="11"/>
  <c r="N34" i="11"/>
  <c r="M34" i="11"/>
  <c r="L34" i="11"/>
  <c r="N33" i="11"/>
  <c r="M33" i="11"/>
  <c r="L33" i="11"/>
  <c r="N32" i="11"/>
  <c r="M32" i="11"/>
  <c r="L32" i="11"/>
  <c r="N31" i="11"/>
  <c r="M31" i="11"/>
  <c r="L31" i="11"/>
  <c r="N30" i="11"/>
  <c r="M30" i="11"/>
  <c r="L30" i="11"/>
  <c r="N29" i="11"/>
  <c r="M29" i="11"/>
  <c r="L29" i="11"/>
  <c r="N28" i="11"/>
  <c r="M28" i="11"/>
  <c r="L28" i="11"/>
  <c r="N27" i="11"/>
  <c r="M27" i="11"/>
  <c r="L27" i="11"/>
  <c r="M10" i="11"/>
  <c r="L10" i="11"/>
  <c r="D10" i="11"/>
  <c r="C10" i="11"/>
  <c r="U54" i="3"/>
  <c r="T54" i="3"/>
  <c r="S54" i="3"/>
  <c r="R54" i="3"/>
  <c r="Q54" i="3"/>
  <c r="P54" i="3"/>
  <c r="O54" i="3"/>
  <c r="U53" i="3"/>
  <c r="T53" i="3"/>
  <c r="S53" i="3"/>
  <c r="R53" i="3"/>
  <c r="Q53" i="3"/>
  <c r="P53" i="3"/>
  <c r="O53" i="3"/>
  <c r="U52" i="3"/>
  <c r="U51" i="3"/>
  <c r="U50" i="3"/>
  <c r="U49" i="3"/>
  <c r="T49" i="3"/>
  <c r="U48" i="3"/>
  <c r="T48" i="3"/>
  <c r="S48" i="3"/>
  <c r="R48" i="3"/>
  <c r="U47" i="3"/>
  <c r="T47" i="3"/>
  <c r="S47" i="3"/>
  <c r="R47" i="3"/>
  <c r="U46" i="3"/>
  <c r="T46" i="3"/>
  <c r="S46" i="3"/>
  <c r="R46" i="3"/>
  <c r="U45" i="3"/>
  <c r="T45" i="3"/>
  <c r="S45" i="3"/>
  <c r="R45" i="3"/>
  <c r="Q45" i="3"/>
  <c r="P45" i="3"/>
  <c r="O45" i="3"/>
  <c r="U44" i="3"/>
  <c r="T44" i="3"/>
  <c r="S44" i="3"/>
  <c r="R44" i="3"/>
  <c r="Q44" i="3"/>
  <c r="P44" i="3"/>
  <c r="O44" i="3"/>
  <c r="U43" i="3"/>
  <c r="T43" i="3"/>
  <c r="S43" i="3"/>
  <c r="R43" i="3"/>
  <c r="Q43" i="3"/>
  <c r="P43" i="3"/>
  <c r="O43" i="3"/>
  <c r="U42" i="3"/>
  <c r="T42" i="3"/>
  <c r="S42" i="3"/>
  <c r="R42" i="3"/>
  <c r="Q42" i="3"/>
  <c r="P42" i="3"/>
  <c r="O42" i="3"/>
  <c r="U41" i="3"/>
  <c r="T41" i="3"/>
  <c r="S41" i="3"/>
  <c r="R41" i="3"/>
  <c r="Q41" i="3"/>
  <c r="P41" i="3"/>
  <c r="O41" i="3"/>
  <c r="U40" i="3"/>
  <c r="T40" i="3"/>
  <c r="S40" i="3"/>
  <c r="R40" i="3"/>
  <c r="Q40" i="3"/>
  <c r="P40" i="3"/>
  <c r="O40" i="3"/>
  <c r="U39" i="3"/>
  <c r="T39" i="3"/>
  <c r="S39" i="3"/>
  <c r="R39" i="3"/>
  <c r="Q39" i="3"/>
  <c r="P39" i="3"/>
  <c r="O39" i="3"/>
  <c r="U38" i="3"/>
  <c r="T38" i="3"/>
  <c r="S38" i="3"/>
  <c r="R38" i="3"/>
  <c r="Q38" i="3"/>
  <c r="P38" i="3"/>
  <c r="O38" i="3"/>
  <c r="U37" i="3"/>
  <c r="T37" i="3"/>
  <c r="S37" i="3"/>
  <c r="R37" i="3"/>
  <c r="Q37" i="3"/>
  <c r="P37" i="3"/>
  <c r="O37" i="3"/>
  <c r="U36" i="3"/>
  <c r="T36" i="3"/>
  <c r="S36" i="3"/>
  <c r="R36" i="3"/>
  <c r="Q36" i="3"/>
  <c r="P36" i="3"/>
  <c r="O36" i="3"/>
  <c r="U35" i="3"/>
  <c r="T35" i="3"/>
  <c r="S35" i="3"/>
  <c r="R35" i="3"/>
  <c r="Q35" i="3"/>
  <c r="P35" i="3"/>
  <c r="O35" i="3"/>
  <c r="U34" i="3"/>
  <c r="T34" i="3"/>
  <c r="S34" i="3"/>
  <c r="R34" i="3"/>
  <c r="Q34" i="3"/>
  <c r="P34" i="3"/>
  <c r="O34" i="3"/>
  <c r="U33" i="3"/>
  <c r="T33" i="3"/>
  <c r="S33" i="3"/>
  <c r="R33" i="3"/>
  <c r="Q33" i="3"/>
  <c r="P33" i="3"/>
  <c r="O33" i="3"/>
  <c r="U32" i="3"/>
  <c r="T32" i="3"/>
  <c r="S32" i="3"/>
  <c r="R32" i="3"/>
  <c r="Q32" i="3"/>
  <c r="P32" i="3"/>
  <c r="O32" i="3"/>
  <c r="U31" i="3"/>
  <c r="T31" i="3"/>
  <c r="S31" i="3"/>
  <c r="R31" i="3"/>
  <c r="Q31" i="3"/>
  <c r="P31" i="3"/>
  <c r="O31" i="3"/>
  <c r="U30" i="3"/>
  <c r="T30" i="3"/>
  <c r="S30" i="3"/>
  <c r="R30" i="3"/>
  <c r="Q30" i="3"/>
  <c r="P30" i="3"/>
  <c r="O30" i="3"/>
  <c r="U29" i="3"/>
  <c r="T29" i="3"/>
  <c r="S29" i="3"/>
  <c r="R29" i="3"/>
  <c r="Q29" i="3"/>
  <c r="P29" i="3"/>
  <c r="O29" i="3"/>
  <c r="U7" i="3"/>
  <c r="T7" i="3"/>
  <c r="S7" i="3"/>
  <c r="R7" i="3"/>
  <c r="Q7" i="3"/>
  <c r="P7" i="3"/>
  <c r="O7" i="3"/>
  <c r="M54" i="16" l="1"/>
  <c r="AZ117" i="32"/>
  <c r="AZ116" i="32"/>
  <c r="AZ114" i="32"/>
  <c r="AZ110" i="32"/>
  <c r="N17" i="34"/>
  <c r="J17" i="34"/>
  <c r="L40" i="34"/>
  <c r="N97" i="34"/>
  <c r="L120" i="34"/>
  <c r="K98" i="34"/>
  <c r="M98" i="34"/>
  <c r="N98" i="34"/>
  <c r="L121" i="34"/>
  <c r="J98" i="34"/>
  <c r="J97" i="34"/>
  <c r="K97" i="34"/>
  <c r="M97" i="34"/>
  <c r="HC80" i="38"/>
  <c r="CU82" i="38"/>
  <c r="HC82" i="38" s="1"/>
  <c r="CU156" i="38"/>
  <c r="HC154" i="38"/>
  <c r="CS67" i="38"/>
  <c r="GU156" i="38"/>
  <c r="HC169" i="38"/>
  <c r="CU171" i="38"/>
  <c r="HC171" i="38" s="1"/>
  <c r="HC52" i="38"/>
  <c r="CU67" i="38"/>
  <c r="P54" i="16"/>
  <c r="N5" i="16"/>
  <c r="O5" i="16"/>
  <c r="P50" i="21"/>
  <c r="P67" i="21"/>
  <c r="Q50" i="21"/>
  <c r="K70" i="17"/>
  <c r="K34" i="17"/>
  <c r="I46" i="17"/>
  <c r="K59" i="17"/>
  <c r="K7" i="17"/>
  <c r="K33" i="17"/>
  <c r="J46" i="17"/>
  <c r="I73" i="17"/>
  <c r="GO65" i="38"/>
  <c r="CG67" i="38"/>
  <c r="CU125" i="38"/>
  <c r="HC125" i="38" s="1"/>
  <c r="CU39" i="38"/>
  <c r="HC39" i="38" s="1"/>
  <c r="GK156" i="38"/>
  <c r="GG156" i="38"/>
  <c r="GQ156" i="38"/>
  <c r="CS156" i="38"/>
  <c r="CS172" i="38" s="1"/>
  <c r="HA172" i="38" s="1"/>
  <c r="GE156" i="38"/>
  <c r="GM156" i="38"/>
  <c r="GW156" i="38"/>
  <c r="CS39" i="38"/>
  <c r="HA39" i="38" s="1"/>
  <c r="HA65" i="38"/>
  <c r="CS83" i="38"/>
  <c r="HA83" i="38" s="1"/>
  <c r="CG156" i="38"/>
  <c r="CS125" i="38"/>
  <c r="HA125" i="38" s="1"/>
  <c r="HA121" i="38"/>
  <c r="GY156" i="38"/>
  <c r="GI156" i="38"/>
  <c r="GS156" i="38"/>
  <c r="HA156" i="38"/>
  <c r="GO156" i="38"/>
  <c r="L98" i="34" l="1"/>
  <c r="L17" i="34"/>
  <c r="M17" i="34"/>
  <c r="J26" i="34"/>
  <c r="J40" i="34"/>
  <c r="J39" i="34"/>
  <c r="J121" i="34"/>
  <c r="J120" i="34"/>
  <c r="M120" i="34"/>
  <c r="M121" i="34"/>
  <c r="N107" i="34"/>
  <c r="M107" i="34"/>
  <c r="K107" i="34"/>
  <c r="J107" i="34"/>
  <c r="L107" i="34"/>
  <c r="N121" i="34"/>
  <c r="N120" i="34"/>
  <c r="K120" i="34"/>
  <c r="K121" i="34"/>
  <c r="CU172" i="38"/>
  <c r="HC172" i="38" s="1"/>
  <c r="HC156" i="38"/>
  <c r="HC67" i="38"/>
  <c r="CU83" i="38"/>
  <c r="HC83" i="38" s="1"/>
  <c r="I59" i="17"/>
  <c r="Q86" i="21"/>
  <c r="Q52" i="21"/>
  <c r="O50" i="21"/>
  <c r="J70" i="17"/>
  <c r="J19" i="17"/>
  <c r="J34" i="17"/>
  <c r="K72" i="17"/>
  <c r="K73" i="17"/>
  <c r="J58" i="17"/>
  <c r="N40" i="34"/>
  <c r="N39" i="34"/>
  <c r="M40" i="34"/>
  <c r="M39" i="34"/>
  <c r="N26" i="34"/>
  <c r="L39" i="34"/>
  <c r="K17" i="34"/>
  <c r="M26" i="34" l="1"/>
  <c r="L26" i="34"/>
  <c r="J36" i="34"/>
  <c r="J38" i="34"/>
  <c r="M119" i="34"/>
  <c r="M117" i="34"/>
  <c r="L119" i="34"/>
  <c r="L117" i="34"/>
  <c r="N119" i="34"/>
  <c r="N117" i="34"/>
  <c r="J117" i="34"/>
  <c r="J119" i="34"/>
  <c r="K117" i="34"/>
  <c r="K119" i="34"/>
  <c r="P52" i="21"/>
  <c r="P86" i="21"/>
  <c r="O52" i="21"/>
  <c r="O86" i="21"/>
  <c r="J59" i="17"/>
  <c r="J73" i="17"/>
  <c r="J72" i="17"/>
  <c r="M36" i="34"/>
  <c r="M38" i="34"/>
  <c r="L38" i="34"/>
  <c r="L36" i="34"/>
  <c r="K26" i="34"/>
  <c r="N38" i="34"/>
  <c r="N36" i="34"/>
  <c r="K40" i="34"/>
  <c r="K39" i="34"/>
  <c r="K36" i="34" l="1"/>
  <c r="K3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Danilo Vaz ben Kauss</author>
  </authors>
  <commentList>
    <comment ref="BC7" authorId="0" shapeId="0" xr:uid="{D26327EB-8999-4BCE-994D-62CEC364CAC2}">
      <text>
        <r>
          <rPr>
            <b/>
            <sz val="9"/>
            <color indexed="81"/>
            <rFont val="Segoe UI"/>
            <family val="2"/>
          </rPr>
          <t xml:space="preserve">Statement will be restated and disclosed in 4Q24
</t>
        </r>
      </text>
    </comment>
    <comment ref="DG7" authorId="0" shapeId="0" xr:uid="{9903078D-E4BD-4479-ABDA-685DCCF92012}">
      <text>
        <r>
          <rPr>
            <b/>
            <sz val="9"/>
            <color indexed="81"/>
            <rFont val="Segoe UI"/>
            <family val="2"/>
          </rPr>
          <t xml:space="preserve">Statement will be restated and disclosed in 4Q24
</t>
        </r>
      </text>
    </comment>
    <comment ref="BC67" authorId="0" shapeId="0" xr:uid="{7F1EA13A-74FC-4BF7-8E17-E49323C181B6}">
      <text>
        <r>
          <rPr>
            <b/>
            <sz val="9"/>
            <color indexed="81"/>
            <rFont val="Segoe UI"/>
            <family val="2"/>
          </rPr>
          <t>DRE será reapresentada na divulgação do 4T24</t>
        </r>
      </text>
    </comment>
    <comment ref="DG67" authorId="0" shapeId="0" xr:uid="{5F07FB4D-2DA8-404F-945F-5617A7BECBC7}">
      <text>
        <r>
          <rPr>
            <b/>
            <sz val="9"/>
            <color indexed="81"/>
            <rFont val="Segoe UI"/>
            <family val="2"/>
          </rPr>
          <t>DRE será reapresentada na divulgação do 4T24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Juliana Castelli</author>
  </authors>
  <commentList>
    <comment ref="DC8" authorId="0" shapeId="0" xr:uid="{36595C98-FC04-4F23-9FFF-68C6CB8F9FC0}">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K8" authorId="0" shapeId="0" xr:uid="{0BA7A6EF-6D13-4063-BD55-6DA6DB7ECEC8}">
      <text>
        <r>
          <rPr>
            <sz val="9"/>
            <color indexed="81"/>
            <rFont val="Segoe UI"/>
            <family val="2"/>
          </rPr>
          <t>Em função da reapresentação dos resultados conforme detalhado no ITR do 2T24 (nota 4), o balanço de partida do ano (4T23) e o balanço corrente refletem esta reapresentação. Neste sentido, desconsidere o balanço do 1T24.</t>
        </r>
      </text>
    </comment>
    <comment ref="DC93" authorId="0" shapeId="0" xr:uid="{9E1248E9-B9E1-46C4-ABEB-4A8A5E4971A2}">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K93" authorId="0" shapeId="0" xr:uid="{D53C2010-D8F8-4A0C-B9DB-33139A696F1D}">
      <text>
        <r>
          <rPr>
            <sz val="9"/>
            <color indexed="81"/>
            <rFont val="Segoe UI"/>
            <family val="2"/>
          </rPr>
          <t xml:space="preserve">Em função da reapresentação dos resultados conforme detalhado no ITR do 2T24 (nota 4), o balanço de partida do ano (4T23) e o balanço corrente refletem esta reapresentação. Neste sentido, desconsidere o balanço do 1T24.
</t>
        </r>
      </text>
    </comment>
  </commentList>
</comments>
</file>

<file path=xl/sharedStrings.xml><?xml version="1.0" encoding="utf-8"?>
<sst xmlns="http://schemas.openxmlformats.org/spreadsheetml/2006/main" count="5537" uniqueCount="1210">
  <si>
    <t>DRE</t>
  </si>
  <si>
    <t>P&amp;L</t>
  </si>
  <si>
    <t>Net Income</t>
  </si>
  <si>
    <t>1Q11</t>
  </si>
  <si>
    <t>Liabilities</t>
  </si>
  <si>
    <t>Assets</t>
  </si>
  <si>
    <t>Taxes</t>
  </si>
  <si>
    <t>Net Financial Expenses</t>
  </si>
  <si>
    <t>Other Revenues</t>
  </si>
  <si>
    <t>Depreciação e Amortização</t>
  </si>
  <si>
    <t>2Q11</t>
  </si>
  <si>
    <t>3Q11</t>
  </si>
  <si>
    <t>4Q11</t>
  </si>
  <si>
    <t>EBITDA</t>
  </si>
  <si>
    <t>Concession</t>
  </si>
  <si>
    <t>TSN</t>
  </si>
  <si>
    <t>ETEO</t>
  </si>
  <si>
    <t>ETAU</t>
  </si>
  <si>
    <t>GTESA</t>
  </si>
  <si>
    <t>IPCA</t>
  </si>
  <si>
    <t>Total</t>
  </si>
  <si>
    <t>R$ MM</t>
  </si>
  <si>
    <t>EBITDA Margin</t>
  </si>
  <si>
    <t>Depreciation and amortization</t>
  </si>
  <si>
    <t>Income taxes and social contribution</t>
  </si>
  <si>
    <t>IGP-M Adjustment</t>
  </si>
  <si>
    <t>Personnel</t>
  </si>
  <si>
    <t>Material</t>
  </si>
  <si>
    <t>NET REVENUES</t>
  </si>
  <si>
    <t>Costs and Expenses</t>
  </si>
  <si>
    <t>Revenues from financial investments</t>
  </si>
  <si>
    <t>Interest expenses</t>
  </si>
  <si>
    <t>Other financial expenses</t>
  </si>
  <si>
    <t>RAP Concessions</t>
  </si>
  <si>
    <t>Operation and Maintenance</t>
  </si>
  <si>
    <t>GROSS OPERATING REVENUES</t>
  </si>
  <si>
    <t>Service revenues</t>
  </si>
  <si>
    <t>Revenue deductions</t>
  </si>
  <si>
    <t>COSTS AND OPERATING EXPENSES</t>
  </si>
  <si>
    <t>Third party services</t>
  </si>
  <si>
    <t>GROSS PROFIT</t>
  </si>
  <si>
    <t>General and administrative expenses</t>
  </si>
  <si>
    <t>Other operating expenses</t>
  </si>
  <si>
    <t>Monetary variation and Exchange Gains / Losses</t>
  </si>
  <si>
    <t>Financial Revenues (Expenses)</t>
  </si>
  <si>
    <t>NET INCOME BEFORE INCOME TAXES</t>
  </si>
  <si>
    <t>NET INCOME</t>
  </si>
  <si>
    <t>Adjustment</t>
  </si>
  <si>
    <t>Other receivables</t>
  </si>
  <si>
    <t>Intangible Assets</t>
  </si>
  <si>
    <t>Debentures</t>
  </si>
  <si>
    <t>Capital Reserve</t>
  </si>
  <si>
    <t>IFRS</t>
  </si>
  <si>
    <t>Total Gross Revenues</t>
  </si>
  <si>
    <t>Service Revenues</t>
  </si>
  <si>
    <t>Total IFRS Revenues</t>
  </si>
  <si>
    <t>RECEITA OPERACIONAL BRUTA</t>
  </si>
  <si>
    <t>Disponibilização do sistema de transmissão</t>
  </si>
  <si>
    <t>Operação e Manutenção</t>
  </si>
  <si>
    <t>Outras Receitas</t>
  </si>
  <si>
    <t>Pessoal</t>
  </si>
  <si>
    <t>Outras despesas Operacionais</t>
  </si>
  <si>
    <t>RECEITAS (DESPESAS) FINANCEIRAS</t>
  </si>
  <si>
    <t>Serviços de Terceiros</t>
  </si>
  <si>
    <t>Renda de aplicação financeira</t>
  </si>
  <si>
    <t>Outras Receitas (Despesas) Financeiras</t>
  </si>
  <si>
    <t>Imposto de renda e contribuição social</t>
  </si>
  <si>
    <t>Outras contas a receber</t>
  </si>
  <si>
    <t>Imobilizado</t>
  </si>
  <si>
    <t>Intangível</t>
  </si>
  <si>
    <t>Fornecedores</t>
  </si>
  <si>
    <t>Taxas regulamentares</t>
  </si>
  <si>
    <t>Empréstimos e financiamentos</t>
  </si>
  <si>
    <t>Margem EBITDA</t>
  </si>
  <si>
    <t>Ajuste IGP-M</t>
  </si>
  <si>
    <t>Ajuste</t>
  </si>
  <si>
    <t>Custos e Despesas</t>
  </si>
  <si>
    <t>Encargos de Dividas</t>
  </si>
  <si>
    <t>Receita do Serviço</t>
  </si>
  <si>
    <t>Total Receita Bruta</t>
  </si>
  <si>
    <t>Construção</t>
  </si>
  <si>
    <t>Deduções da receita operacional bruta</t>
  </si>
  <si>
    <t>Concessão</t>
  </si>
  <si>
    <t>Income Statement</t>
  </si>
  <si>
    <t>R$ 000</t>
  </si>
  <si>
    <t>Balance Sheet</t>
  </si>
  <si>
    <t>Balanço</t>
  </si>
  <si>
    <t>Ativo</t>
  </si>
  <si>
    <t>Caixa e equivalentes de Caixa</t>
  </si>
  <si>
    <t>Total do Ativo Circulante</t>
  </si>
  <si>
    <t>Total Current Assets</t>
  </si>
  <si>
    <t>Total do Ativo Não Circulante</t>
  </si>
  <si>
    <t>Total Non Current Assets</t>
  </si>
  <si>
    <t>Total do Ativo</t>
  </si>
  <si>
    <t>Total Assets</t>
  </si>
  <si>
    <t>Passivo</t>
  </si>
  <si>
    <t>Debêntures</t>
  </si>
  <si>
    <t>Outras contas a pagar</t>
  </si>
  <si>
    <t>Total do Passivo Circulante</t>
  </si>
  <si>
    <t>Total Current Liabilities</t>
  </si>
  <si>
    <t>Tributos diferidos</t>
  </si>
  <si>
    <t>Deferred Taxes</t>
  </si>
  <si>
    <t>Total do Passivo Não Circulante</t>
  </si>
  <si>
    <t>Total Non Current Liabilities</t>
  </si>
  <si>
    <t>Patrimônio líquido</t>
  </si>
  <si>
    <t>Total do Patrimônio Líquido</t>
  </si>
  <si>
    <t>Total Shareholder's Equity</t>
  </si>
  <si>
    <t>Resultado Financeiro</t>
  </si>
  <si>
    <t>RAP (R$ MM)</t>
  </si>
  <si>
    <t>RAP Cycle</t>
  </si>
  <si>
    <t>Revenues</t>
  </si>
  <si>
    <t>Summary</t>
  </si>
  <si>
    <t>English</t>
  </si>
  <si>
    <t>Português</t>
  </si>
  <si>
    <t>4T11</t>
  </si>
  <si>
    <t>Deductions</t>
  </si>
  <si>
    <t>Total Net Revenues</t>
  </si>
  <si>
    <t>NTE</t>
  </si>
  <si>
    <t>STE</t>
  </si>
  <si>
    <t>ATE II</t>
  </si>
  <si>
    <t>ATE III</t>
  </si>
  <si>
    <t>NET FINANCIAL EXPENSES</t>
  </si>
  <si>
    <t>TOTAL GROSS REVENUES</t>
  </si>
  <si>
    <t>IPCA Adjustment</t>
  </si>
  <si>
    <t>Lucro Líquido</t>
  </si>
  <si>
    <t>Clientes</t>
  </si>
  <si>
    <t>Financial Asset</t>
  </si>
  <si>
    <t>Fixed Assets</t>
  </si>
  <si>
    <t>1T12</t>
  </si>
  <si>
    <t>1Q12</t>
  </si>
  <si>
    <t>2Q12</t>
  </si>
  <si>
    <t>3Q12</t>
  </si>
  <si>
    <t>4Q12</t>
  </si>
  <si>
    <t>2T12</t>
  </si>
  <si>
    <t>3T12</t>
  </si>
  <si>
    <t>Total Receita Líquida</t>
  </si>
  <si>
    <t>EATE</t>
  </si>
  <si>
    <t>ETEP</t>
  </si>
  <si>
    <t>ENTE</t>
  </si>
  <si>
    <t>ECTE</t>
  </si>
  <si>
    <t>ERTE</t>
  </si>
  <si>
    <t>STC</t>
  </si>
  <si>
    <t>EBTE</t>
  </si>
  <si>
    <t>ESDE</t>
  </si>
  <si>
    <t>ETSE</t>
  </si>
  <si>
    <t>Chg. %</t>
  </si>
  <si>
    <t>Ciclo da RAP</t>
  </si>
  <si>
    <t>Receitas</t>
  </si>
  <si>
    <t>Balanço Patrimonial</t>
  </si>
  <si>
    <t>Other revenues due to UNISA acquisition</t>
  </si>
  <si>
    <t xml:space="preserve">EBITDA </t>
  </si>
  <si>
    <t>Construção e indenização</t>
  </si>
  <si>
    <t>RESULTADO OPERACIONAL ANTES DO RESULTADO FINANCEIRO</t>
  </si>
  <si>
    <t>Outros Ativos Circulantes</t>
  </si>
  <si>
    <t>Depósitos Judicias</t>
  </si>
  <si>
    <t>Capital social Realizado</t>
  </si>
  <si>
    <t>Reserva de Capital</t>
  </si>
  <si>
    <t>Reserva de Lucros</t>
  </si>
  <si>
    <t>Construction and indemnity</t>
  </si>
  <si>
    <t>Cash and cash equivalent</t>
  </si>
  <si>
    <t>Receivables</t>
  </si>
  <si>
    <t>Recoverable taxes</t>
  </si>
  <si>
    <t>Other Current Assets</t>
  </si>
  <si>
    <t>Financial Investments</t>
  </si>
  <si>
    <t>Deferred income tax and social contribution</t>
  </si>
  <si>
    <t>Escrow deposits</t>
  </si>
  <si>
    <t>Trade accounts payable</t>
  </si>
  <si>
    <t>Borrowings and financing</t>
  </si>
  <si>
    <t>Regulatory fees</t>
  </si>
  <si>
    <t>Provisions for tax, social security, labor and civil contingencies</t>
  </si>
  <si>
    <t>Other payables</t>
  </si>
  <si>
    <t>Paid-in capital</t>
  </si>
  <si>
    <t>TOTAL DA RECEITA OPERACIONAL BRUTA</t>
  </si>
  <si>
    <t>RECEITA OPERACIONAL LÍQUIDA</t>
  </si>
  <si>
    <t>CUSTOS DOS BENS E/OU SERVIÇOS VENDIDOS</t>
  </si>
  <si>
    <t>Ganho na remensuração na aquisição do controle na UNISA</t>
  </si>
  <si>
    <t>RESULTADO ANTES DOS TRIBUTOS SOBRE O LUCRO</t>
  </si>
  <si>
    <t>Shareholder's Equity</t>
  </si>
  <si>
    <t>Reconciliação EBITDA</t>
  </si>
  <si>
    <t>EBITDA Reconciliation</t>
  </si>
  <si>
    <t>4T12</t>
  </si>
  <si>
    <t>Fluxo de caixa das atividades operacionais</t>
  </si>
  <si>
    <t>Depreciação e amortização</t>
  </si>
  <si>
    <t>Variações nos ativos e passivos:</t>
  </si>
  <si>
    <t>Imposto de renda e contribuição social pagos</t>
  </si>
  <si>
    <t>Fluxo de caixa das atividades de investimentos</t>
  </si>
  <si>
    <t>Pagamento de empréstimos e financiamentos - principal</t>
  </si>
  <si>
    <t>Pagamento de empréstimos e financiamentos - juros</t>
  </si>
  <si>
    <t>Saldo inicial do caixa e equivalentes de caixa</t>
  </si>
  <si>
    <t>Saldo final do caixa e equivalentes de caixa</t>
  </si>
  <si>
    <t>Variações monetárias e cambiais</t>
  </si>
  <si>
    <t>Dividendos a pagar</t>
  </si>
  <si>
    <t>Provisões fiscais. Previdenciárias. trabalhistas e cíveis</t>
  </si>
  <si>
    <t>Dividendos adicionais propostos</t>
  </si>
  <si>
    <t>Total do Passivo e do Patrimônio Líquido</t>
  </si>
  <si>
    <t>Total Liabilities and Shareholder's Equity</t>
  </si>
  <si>
    <t>Deferred taxes</t>
  </si>
  <si>
    <t>Net cash used in investing activities</t>
  </si>
  <si>
    <t>Payment of borrowings and financing (principal)</t>
  </si>
  <si>
    <t>Opening balance of cash and cash equivalents</t>
  </si>
  <si>
    <t>Closing balance of cash and cash equivalents</t>
  </si>
  <si>
    <t xml:space="preserve">Interest and inflation adjustment on debentures </t>
  </si>
  <si>
    <t>Cash from operating activities</t>
  </si>
  <si>
    <t>Cash Flow provided by financing activities</t>
  </si>
  <si>
    <t>Cash flow of investing activities</t>
  </si>
  <si>
    <t>Net Cash provided by financing activities</t>
  </si>
  <si>
    <t>Cash Flow from operating activities</t>
  </si>
  <si>
    <t>Adjusts to:</t>
  </si>
  <si>
    <t>Cash Flow</t>
  </si>
  <si>
    <t>1Q13</t>
  </si>
  <si>
    <t>Resultado de equivalência</t>
  </si>
  <si>
    <t>Equity method</t>
  </si>
  <si>
    <t>1T13</t>
  </si>
  <si>
    <t>Impostos e contribuições sociais</t>
  </si>
  <si>
    <t>Investimento</t>
  </si>
  <si>
    <t>Resultado do período</t>
  </si>
  <si>
    <t>ATE</t>
  </si>
  <si>
    <t xml:space="preserve">Financial Asset Income </t>
  </si>
  <si>
    <t xml:space="preserve">Impostos e Contribuições Sociais </t>
  </si>
  <si>
    <t>Remuneração do Ativo Financeiro</t>
  </si>
  <si>
    <t>Investment</t>
  </si>
  <si>
    <t>Munirah</t>
  </si>
  <si>
    <t>2Q13</t>
  </si>
  <si>
    <t>TBE</t>
  </si>
  <si>
    <t>2T13</t>
  </si>
  <si>
    <t>Dividendos a Receber</t>
  </si>
  <si>
    <t>Prejuízos Acumulados</t>
  </si>
  <si>
    <t>Accumulated Losses</t>
  </si>
  <si>
    <t>Proposed additional dividends</t>
  </si>
  <si>
    <t>Earnings reserve</t>
  </si>
  <si>
    <t xml:space="preserve">NET INCOME </t>
  </si>
  <si>
    <t>¹ The RAPs must be grossed up of PIS/COFINS</t>
  </si>
  <si>
    <t>² under construction</t>
  </si>
  <si>
    <t>¹ As RAPs precisam ser adicionadas de PIS/COFINS</t>
  </si>
  <si>
    <t>² em construção</t>
  </si>
  <si>
    <t>Parcela Variável e Outras Receitas</t>
  </si>
  <si>
    <t>Variable Portion and Other Revenues</t>
  </si>
  <si>
    <t>Impostos e Contribuições Sociais Diferidos</t>
  </si>
  <si>
    <t>Income tax and social contribution</t>
  </si>
  <si>
    <t>Variable Portion Provision</t>
  </si>
  <si>
    <t>Dividends to pay</t>
  </si>
  <si>
    <t>3Q13</t>
  </si>
  <si>
    <t>3T13</t>
  </si>
  <si>
    <t>4T13</t>
  </si>
  <si>
    <t>Fluxo de Caixa (R$ Mil)</t>
  </si>
  <si>
    <t>Títulos e valores mobiliários</t>
  </si>
  <si>
    <t>4Q13</t>
  </si>
  <si>
    <t>1Q14</t>
  </si>
  <si>
    <t>1T14</t>
  </si>
  <si>
    <t>2Q14</t>
  </si>
  <si>
    <t>2T14</t>
  </si>
  <si>
    <t>Instrumentos financeiros derivativos-swap</t>
  </si>
  <si>
    <t>Financial instruments: derivatives - swap</t>
  </si>
  <si>
    <t>Instrumentos financeiros derivativos</t>
  </si>
  <si>
    <t>Atualização a valor justo</t>
  </si>
  <si>
    <t>Fair value adjustment</t>
  </si>
  <si>
    <t>Derivative financial instruments</t>
  </si>
  <si>
    <t>3Q14</t>
  </si>
  <si>
    <t>3T14</t>
  </si>
  <si>
    <t>Pagamento de instrumentos financeiros derivativos - juros</t>
  </si>
  <si>
    <t>Income tax and social contribution paid</t>
  </si>
  <si>
    <t>Payment of derivative financial instruments (interest)</t>
  </si>
  <si>
    <t>1T11</t>
  </si>
  <si>
    <t>2T11</t>
  </si>
  <si>
    <t>3T11</t>
  </si>
  <si>
    <t>Gerais e Administrativas</t>
  </si>
  <si>
    <t>Inventory</t>
  </si>
  <si>
    <t>Estoque</t>
  </si>
  <si>
    <t>Prêmio de opção e compra</t>
  </si>
  <si>
    <t>Financial Derivatives</t>
  </si>
  <si>
    <t>Concession Receivables</t>
  </si>
  <si>
    <t>Recebíveis de concessão de serviços</t>
  </si>
  <si>
    <t>Imposto de Renda e Contribuição Social Diferidos</t>
  </si>
  <si>
    <t>Diferencial de swap a pagar</t>
  </si>
  <si>
    <t>-</t>
  </si>
  <si>
    <t>Brasnorte</t>
  </si>
  <si>
    <t>R$ 000                           IFRS</t>
  </si>
  <si>
    <t>Variações monetárias e cambiais ganho/perda</t>
  </si>
  <si>
    <t>R$ 000                          Regulatory (Non-IFRS)</t>
  </si>
  <si>
    <t>R$ 000                          Regulatório (Sem IFRS)</t>
  </si>
  <si>
    <t>Mov Ativo Financeiro</t>
  </si>
  <si>
    <t>P&amp;L Historic</t>
  </si>
  <si>
    <t>DRE Histórico</t>
  </si>
  <si>
    <t>BS Historic</t>
  </si>
  <si>
    <t>BP Histórico</t>
  </si>
  <si>
    <t>Fluxo de Caixa</t>
  </si>
  <si>
    <t>4Q14</t>
  </si>
  <si>
    <t>4T14</t>
  </si>
  <si>
    <t>1Q15</t>
  </si>
  <si>
    <t>1T15</t>
  </si>
  <si>
    <t>O&amp;M</t>
  </si>
  <si>
    <t>2Q15</t>
  </si>
  <si>
    <t>2T15</t>
  </si>
  <si>
    <t>Juros e variações monetárias sobre debêntures</t>
  </si>
  <si>
    <t>Income for the period</t>
  </si>
  <si>
    <t>Interest, monetary variation and exchange gains / losses and fair value adjustment on borrowings and financing</t>
  </si>
  <si>
    <t>Additions in property, intangible assets</t>
  </si>
  <si>
    <t>3Q15</t>
  </si>
  <si>
    <t>3T15</t>
  </si>
  <si>
    <t xml:space="preserve">Debentures </t>
  </si>
  <si>
    <t>Dividendos intercalares e JCP</t>
  </si>
  <si>
    <t>Deferred taxes and social contributions</t>
  </si>
  <si>
    <t xml:space="preserve">Interim dividends and interest on equity </t>
  </si>
  <si>
    <t>Financial instrument</t>
  </si>
  <si>
    <t>Empréstimos e Financiamentos</t>
  </si>
  <si>
    <t>4Q15</t>
  </si>
  <si>
    <t>4T15</t>
  </si>
  <si>
    <t>Resultado de equivalência patrimonial</t>
  </si>
  <si>
    <t>RESULTADO DO EXERCÍCIO</t>
  </si>
  <si>
    <t>Reversal of Interest on Equity</t>
  </si>
  <si>
    <t>Dividendos e JCP a Receber</t>
  </si>
  <si>
    <t xml:space="preserve">Dividends and interest on equity to receive </t>
  </si>
  <si>
    <t>Dividends and interest on equity earned from jointly controlled</t>
  </si>
  <si>
    <t>1Q16</t>
  </si>
  <si>
    <t>1T16</t>
  </si>
  <si>
    <t>Financial Asset - Monetary adjustment</t>
  </si>
  <si>
    <t>Ativo Financeiro - Correção Monetária</t>
  </si>
  <si>
    <t>Tax, social security, labor and civil provisions</t>
  </si>
  <si>
    <t>Net Debt</t>
  </si>
  <si>
    <t>Short Term</t>
  </si>
  <si>
    <t>Fixed Coupon</t>
  </si>
  <si>
    <t>CDI</t>
  </si>
  <si>
    <t>Long Term</t>
  </si>
  <si>
    <t>Total Debt</t>
  </si>
  <si>
    <t>(-) Cash and cash equivalents*</t>
  </si>
  <si>
    <t>(=) Net Debt</t>
  </si>
  <si>
    <t>Dívida Líquida</t>
  </si>
  <si>
    <t>% Dív Bruta</t>
  </si>
  <si>
    <t>Curto Prazo</t>
  </si>
  <si>
    <t>Taxa Fixa</t>
  </si>
  <si>
    <t>Longo Prazo</t>
  </si>
  <si>
    <t>Endividamento Total</t>
  </si>
  <si>
    <t>(-) Caixa e Aplicações *</t>
  </si>
  <si>
    <t>(=) Dívida Líquida</t>
  </si>
  <si>
    <t>% Outst. Debt</t>
  </si>
  <si>
    <t>2016/2017 Cycle</t>
  </si>
  <si>
    <t>Ciclo 2016/2017</t>
  </si>
  <si>
    <t>2Q16</t>
  </si>
  <si>
    <t>2T16</t>
  </si>
  <si>
    <t>Financial instruments derivatives</t>
  </si>
  <si>
    <t>3Q16</t>
  </si>
  <si>
    <t>3T16</t>
  </si>
  <si>
    <t>Changes in assets and liabilities:</t>
  </si>
  <si>
    <t>Paraguaçu</t>
  </si>
  <si>
    <t>ESTE</t>
  </si>
  <si>
    <t>Consolidado</t>
  </si>
  <si>
    <t>4T16</t>
  </si>
  <si>
    <t>Receita Líquida IFRS</t>
  </si>
  <si>
    <t>Consolidated</t>
  </si>
  <si>
    <t>4Q16</t>
  </si>
  <si>
    <t>Total da Receita IFRS</t>
  </si>
  <si>
    <t>Parcela Variável</t>
  </si>
  <si>
    <t>Imposto de Renda e Contribuição Social</t>
  </si>
  <si>
    <t>Despesas Financeiras Líquidas</t>
  </si>
  <si>
    <t>Reversão dos juros sobre o capital próprio</t>
  </si>
  <si>
    <t>Interest on Equity</t>
  </si>
  <si>
    <t>Juros sobre o capital próprio</t>
  </si>
  <si>
    <t>1T17</t>
  </si>
  <si>
    <t>Var.%</t>
  </si>
  <si>
    <t>1Q17</t>
  </si>
  <si>
    <t>Chg.%</t>
  </si>
  <si>
    <t>1T7</t>
  </si>
  <si>
    <t>Aimorés</t>
  </si>
  <si>
    <t>Subtotal</t>
  </si>
  <si>
    <t>2017/2018 Cycle</t>
  </si>
  <si>
    <t>Ciclo 2017/2018</t>
  </si>
  <si>
    <t>2Q17</t>
  </si>
  <si>
    <t>2T17</t>
  </si>
  <si>
    <t>PIS/Cofins</t>
  </si>
  <si>
    <t>Service Tax</t>
  </si>
  <si>
    <t>Consumer's Fees</t>
  </si>
  <si>
    <t>Consumer's Fee</t>
  </si>
  <si>
    <t>PIS e COFINS</t>
  </si>
  <si>
    <t>ISS</t>
  </si>
  <si>
    <t>RGR, P&amp;D, TFSEE, CDE and PROINFA</t>
  </si>
  <si>
    <t>Gross Revenue deductions</t>
  </si>
  <si>
    <t>Financial Expenses</t>
  </si>
  <si>
    <t>Quota para RGR, P&amp;D, TFSEE, CDE e PROINFA</t>
  </si>
  <si>
    <t>Despesas financeiras</t>
  </si>
  <si>
    <t>Special obligations</t>
  </si>
  <si>
    <t>Imposto de renda e contribuição social diferidos</t>
  </si>
  <si>
    <t>Pagamento de debêntures - juros</t>
  </si>
  <si>
    <t>Income tax and social contribution deferred</t>
  </si>
  <si>
    <t>Construction revenue</t>
  </si>
  <si>
    <t>Payment of debentures (interest)</t>
  </si>
  <si>
    <t>3Q17</t>
  </si>
  <si>
    <t>3T17</t>
  </si>
  <si>
    <t>ERB1</t>
  </si>
  <si>
    <t/>
  </si>
  <si>
    <t>Variable Portion</t>
  </si>
  <si>
    <t xml:space="preserve">Regulatory </t>
  </si>
  <si>
    <t>4Q17</t>
  </si>
  <si>
    <t xml:space="preserve"> - Interests Incurred</t>
  </si>
  <si>
    <t xml:space="preserve"> - Monetary Variation  </t>
  </si>
  <si>
    <t xml:space="preserve"> - Fair value adjustment</t>
  </si>
  <si>
    <t xml:space="preserve"> - Exchange Variation  </t>
  </si>
  <si>
    <t xml:space="preserve"> - Interests incurred</t>
  </si>
  <si>
    <t>Regulatório</t>
  </si>
  <si>
    <t>4T17</t>
  </si>
  <si>
    <t>- Juros incorridos</t>
  </si>
  <si>
    <t>- Variações monetárias</t>
  </si>
  <si>
    <t>- Variação cambial</t>
  </si>
  <si>
    <t>- Ajuste ao valor justo</t>
  </si>
  <si>
    <t>Regulatory</t>
  </si>
  <si>
    <t>Acquisition of associate companies</t>
  </si>
  <si>
    <t>Capital increase in the joint subsidiary</t>
  </si>
  <si>
    <t>Transmineiras</t>
  </si>
  <si>
    <t>1T18</t>
  </si>
  <si>
    <t>1Q18</t>
  </si>
  <si>
    <t>EDTE</t>
  </si>
  <si>
    <t>Ajuste IPC-A</t>
  </si>
  <si>
    <t>Obrigações Especiais</t>
  </si>
  <si>
    <t>2T18</t>
  </si>
  <si>
    <t>2Q18</t>
  </si>
  <si>
    <t>2018/2019 Cycle</t>
  </si>
  <si>
    <t>Ciclo 2018/2019</t>
  </si>
  <si>
    <t>Pagamento de dividendos e JCP</t>
  </si>
  <si>
    <t xml:space="preserve">Payment of dividends and interest on equity </t>
  </si>
  <si>
    <t>Receiving and settlement of financial instruments</t>
  </si>
  <si>
    <t>3T18</t>
  </si>
  <si>
    <t>3Q18</t>
  </si>
  <si>
    <t>LUMITRANS</t>
  </si>
  <si>
    <t>TRANSIRAPE</t>
  </si>
  <si>
    <t>TRANSLESTE</t>
  </si>
  <si>
    <t>TRANSUDESTE</t>
  </si>
  <si>
    <t>Resultado de Equivalência Patrimonial</t>
  </si>
  <si>
    <t>Costs, Expenses and D&amp;A</t>
  </si>
  <si>
    <t>Operação e manutenção</t>
  </si>
  <si>
    <t>Outras receitas operacionais</t>
  </si>
  <si>
    <t>Parcela variável</t>
  </si>
  <si>
    <t>Serviços de terceiros</t>
  </si>
  <si>
    <t>Outras despesas operacionais</t>
  </si>
  <si>
    <t>Custos, Despesas e D&amp;A</t>
  </si>
  <si>
    <t xml:space="preserve"> - Juros incorridos</t>
  </si>
  <si>
    <t>Outras Despesas Financeiras - Líquidas de Receitas</t>
  </si>
  <si>
    <t>Resultado financeiro</t>
  </si>
  <si>
    <t>Provisions for contingencies</t>
  </si>
  <si>
    <t>Ativos</t>
  </si>
  <si>
    <t>Caixa e equivalentes de caixa</t>
  </si>
  <si>
    <t>Dividendos e JCP a receber</t>
  </si>
  <si>
    <t>Impostos e contribuições diferidos</t>
  </si>
  <si>
    <t>Investimentos</t>
  </si>
  <si>
    <t>Contas a receber de concessionárias e permissionárias</t>
  </si>
  <si>
    <t>Depósitos judiciais</t>
  </si>
  <si>
    <t>Outras contas a receber</t>
  </si>
  <si>
    <t>Passivos</t>
  </si>
  <si>
    <t>Impostos e contribuições  sociais</t>
  </si>
  <si>
    <t>Empréstimos e financiamentos</t>
  </si>
  <si>
    <t>Dividendos e JCP a pagar</t>
  </si>
  <si>
    <t>Taxas regulamentares</t>
  </si>
  <si>
    <t>Impostos e contribuições diferidos</t>
  </si>
  <si>
    <t>Tributos diferidos</t>
  </si>
  <si>
    <t>Provisão para contingências</t>
  </si>
  <si>
    <t>Obrigações especiais</t>
  </si>
  <si>
    <t>Capital social realizado</t>
  </si>
  <si>
    <t>Dividendos Intercalares e Juros sobre Capital Próprio</t>
  </si>
  <si>
    <t>Itens de resultado que não afetam o caixa:</t>
  </si>
  <si>
    <t>Provisões (Reversões) fiscais, trabalhistas e cíveis</t>
  </si>
  <si>
    <t>Receita de aplicações financeiras</t>
  </si>
  <si>
    <t>Juros, var monet e cambiais líq e mtm sobre emprest e Financ</t>
  </si>
  <si>
    <t>Ganho (Perda) Instrumentos financeiros derivativos</t>
  </si>
  <si>
    <t>Imposto de renda e contribuição social correntes</t>
  </si>
  <si>
    <t>Receita de construção e indenização</t>
  </si>
  <si>
    <t>Provisão (Reversão) para parcela variável</t>
  </si>
  <si>
    <t>(Aumento) Redução no saldo de clientes</t>
  </si>
  <si>
    <t>(Aumento) Redução no saldo de imp e contr sociais líquidos</t>
  </si>
  <si>
    <t>(Aumento) Redução no saldo de outros créditos</t>
  </si>
  <si>
    <t>Aumento (Redução) no saldo de fornecedores</t>
  </si>
  <si>
    <t>Aumento (Redução) no saldo de taxas regulamentares</t>
  </si>
  <si>
    <t>Aumento (Redução) no saldo de outras contas a pagar</t>
  </si>
  <si>
    <t>Dividendos e JCP recebidos das control em conjunto e colig</t>
  </si>
  <si>
    <t>Caixa gerado (aplicado) pelas atividades operacionais</t>
  </si>
  <si>
    <t>Caixa líq. gerado (aplicado) pelas atividades operacionais</t>
  </si>
  <si>
    <t>(Adições) Baixas no imobilizado e intangível</t>
  </si>
  <si>
    <t>Aquisição de coligadas</t>
  </si>
  <si>
    <t>Aumento de capital em controladas em conjunto</t>
  </si>
  <si>
    <t>Caixa líq. gerado (aplicado) das atividades de investimentos</t>
  </si>
  <si>
    <t>Fluxo de caixa das atividades de financiamento</t>
  </si>
  <si>
    <t>Captação de empréstimos e financiamentos</t>
  </si>
  <si>
    <t>Captação de debêntures</t>
  </si>
  <si>
    <t>Recebimento (pagamento) na liquidação de instrumentos financ</t>
  </si>
  <si>
    <t>Caixa líq. aplicado (gerado) nas atividades de financiamento</t>
  </si>
  <si>
    <t>Aumento (Redução) no caixa e equivalentes de caixa</t>
  </si>
  <si>
    <t>(Increase) Decrease in trade accounts receivable</t>
  </si>
  <si>
    <t>(Increase) Decrease in the balance of other assets</t>
  </si>
  <si>
    <t>(Increase) Decrease in balance of trade accounts payable</t>
  </si>
  <si>
    <t>(Increase) Decrease in the balance of regulatory fees</t>
  </si>
  <si>
    <t>(Increase) Decrease in the balance of other payables</t>
  </si>
  <si>
    <t>Capital increase in associates</t>
  </si>
  <si>
    <t>Increase (Decrease) in cash and cash equivalents</t>
  </si>
  <si>
    <t>4T18</t>
  </si>
  <si>
    <t>4Q18</t>
  </si>
  <si>
    <t>Contractual Asset - Monetary adjustment</t>
  </si>
  <si>
    <t>Ivaí</t>
  </si>
  <si>
    <t>Contractual Asset Revenues</t>
  </si>
  <si>
    <t>Remuneração Ativo Contratual</t>
  </si>
  <si>
    <t>Project Rate</t>
  </si>
  <si>
    <t>Remuneration of Contratual Asset</t>
  </si>
  <si>
    <t xml:space="preserve">Contractual Asset - Monetary Restatement </t>
  </si>
  <si>
    <t xml:space="preserve">Contractual Asset Income </t>
  </si>
  <si>
    <t>Remuneração do ativo contratual</t>
  </si>
  <si>
    <t>Correção monetária do ativo contratual</t>
  </si>
  <si>
    <t>Monetary Adjustment of Contractual Asset</t>
  </si>
  <si>
    <t>(Aumento) Redução no saldo de ativo contratual</t>
  </si>
  <si>
    <t>Contractual Asset</t>
  </si>
  <si>
    <t>Ativo Contratual</t>
  </si>
  <si>
    <t>Ativo contratual de concessão</t>
  </si>
  <si>
    <t>1T19</t>
  </si>
  <si>
    <t>1Q19</t>
  </si>
  <si>
    <t>RAP</t>
  </si>
  <si>
    <t>BRASNORTE</t>
  </si>
  <si>
    <r>
      <t>RAP</t>
    </r>
    <r>
      <rPr>
        <b/>
        <vertAlign val="superscript"/>
        <sz val="10"/>
        <color theme="0"/>
        <rFont val="Calibri"/>
        <family val="2"/>
        <scheme val="minor"/>
      </rPr>
      <t>3</t>
    </r>
  </si>
  <si>
    <t xml:space="preserve">Leasing </t>
  </si>
  <si>
    <t>Right of use</t>
  </si>
  <si>
    <t>Leasing liability</t>
  </si>
  <si>
    <t>Passivo de arrendamento</t>
  </si>
  <si>
    <t>Direito de uso</t>
  </si>
  <si>
    <t>Amortização de direito de uso</t>
  </si>
  <si>
    <t>Juros passivo de arrendamento</t>
  </si>
  <si>
    <t>Pagamento de passivo de arrendamento</t>
  </si>
  <si>
    <t>(Increase) Decrease in the balance of contractual assets</t>
  </si>
  <si>
    <t>Payment of leasing liabilities</t>
  </si>
  <si>
    <t>Leasing liability interest</t>
  </si>
  <si>
    <t>Amortization of right of use</t>
  </si>
  <si>
    <t>Despesas Financeiras</t>
  </si>
  <si>
    <t>Right of Use</t>
  </si>
  <si>
    <t>Passivo de Arrendamento</t>
  </si>
  <si>
    <t>Arrendamento</t>
  </si>
  <si>
    <t>2T19</t>
  </si>
  <si>
    <t>2Q19</t>
  </si>
  <si>
    <t>2019/2020 Cycle</t>
  </si>
  <si>
    <t>Ciclo 2019/2020</t>
  </si>
  <si>
    <t>Net Revenues under IFRS</t>
  </si>
  <si>
    <t>Regulatory Net Revenues</t>
  </si>
  <si>
    <t>ICMS</t>
  </si>
  <si>
    <t>Gains (losses) on company acquisitions</t>
  </si>
  <si>
    <t>Ganhos (perdas) nas aquisições de empresas</t>
  </si>
  <si>
    <t>Participação dos acionistas não-controladores</t>
  </si>
  <si>
    <t>Aquisição de controladas em conjunto</t>
  </si>
  <si>
    <t>Outros</t>
  </si>
  <si>
    <t>Participation of non-controlling shareholders</t>
  </si>
  <si>
    <t>MUNIRAH</t>
  </si>
  <si>
    <t>PATESA</t>
  </si>
  <si>
    <t>IVAÍ</t>
  </si>
  <si>
    <t>NOVATRANS</t>
  </si>
  <si>
    <t xml:space="preserve"> - Monetary variation</t>
  </si>
  <si>
    <t xml:space="preserve"> - Exchange Variation</t>
  </si>
  <si>
    <t>Provision for asset demobilization</t>
  </si>
  <si>
    <t>Attributing interest of controlling shareholders</t>
  </si>
  <si>
    <t>Atribuído a participação dos acionistas controladores</t>
  </si>
  <si>
    <t>Participação de acionistas não controladores</t>
  </si>
  <si>
    <t>Provisão para desmobilização de ativos</t>
  </si>
  <si>
    <t>(Aumento) Redução no saldo de imp e contrib diferidos</t>
  </si>
  <si>
    <t>(Aumento) Redução no saldo de tributos diferidos</t>
  </si>
  <si>
    <t>Aquisição de controladas, líquido do caixa adquirido</t>
  </si>
  <si>
    <t>Acquisition of subsidiaries, net of cash acquired</t>
  </si>
  <si>
    <t>(Increase) Decrease in deferred tax balance</t>
  </si>
  <si>
    <t>(Increase) Decrease in deferred tax and debit balance</t>
  </si>
  <si>
    <t>3T19</t>
  </si>
  <si>
    <t>3Q19</t>
  </si>
  <si>
    <t xml:space="preserve">Regulatório </t>
  </si>
  <si>
    <t>Reserva de capital</t>
  </si>
  <si>
    <t>Deferred income tax</t>
  </si>
  <si>
    <t xml:space="preserve">Total Non Current Liabilities </t>
  </si>
  <si>
    <t>Regulatorio</t>
  </si>
  <si>
    <t>R$ mil</t>
  </si>
  <si>
    <t>Equity Method (subsidiaries net income)</t>
  </si>
  <si>
    <t>Provisão (Reversão) para compensação ambiental</t>
  </si>
  <si>
    <t>Environmental compensation provisions</t>
  </si>
  <si>
    <t>Remuneração do ativo contratual de concessão</t>
  </si>
  <si>
    <t>Remuneration of Contractual Asset</t>
  </si>
  <si>
    <t>Correção monetária do ativo contratual de concessão</t>
  </si>
  <si>
    <t>Monetary Restatement of Contractual Asset</t>
  </si>
  <si>
    <t>.</t>
  </si>
  <si>
    <t>(Increase) Reduction in customer balance</t>
  </si>
  <si>
    <t>(Aumento) Redução no saldo do ativo contratual de concessão</t>
  </si>
  <si>
    <t>(Increase) Decrease in the Balance of Concession Contractual assets</t>
  </si>
  <si>
    <t>(Increase) Decrease in the balance of income tax and social contribution assets</t>
  </si>
  <si>
    <t>(Increase) Reduction in the balance of deferred taxes</t>
  </si>
  <si>
    <t>Dividendos recebidos das controladas</t>
  </si>
  <si>
    <t>Dividends earned from jointly controlled</t>
  </si>
  <si>
    <t>(Increase) Decrease in the balance of DTVM and other investments</t>
  </si>
  <si>
    <t>(Additions) Write-offs in fixed and intangible assets</t>
  </si>
  <si>
    <t>(Adições) baixas no investimento</t>
  </si>
  <si>
    <t>(Additions) Write-offs in investment</t>
  </si>
  <si>
    <t>Aquisição de controladas</t>
  </si>
  <si>
    <t>Acquisition of jointly controlled subsidiaries</t>
  </si>
  <si>
    <t>Aumento de capital em controladas</t>
  </si>
  <si>
    <t>Capital increase in jointly-owned subsidiaries</t>
  </si>
  <si>
    <t>Aumento de capital em coligadas</t>
  </si>
  <si>
    <t>Aumento de capital de empresas ligadas</t>
  </si>
  <si>
    <t>Adiantamento para futuro aumento de capital em controladas</t>
  </si>
  <si>
    <t>Advance for future capital increase in subsidiaries</t>
  </si>
  <si>
    <t>Borrowing and financing</t>
  </si>
  <si>
    <t>Payment of borrowing and financing - principal</t>
  </si>
  <si>
    <t>Payment of borrowing and financing - interest</t>
  </si>
  <si>
    <t>Pagamento de debêntures - principal</t>
  </si>
  <si>
    <t>Payment of debentures (principal)</t>
  </si>
  <si>
    <t>Receipt (payment) on settlement of financial instruments</t>
  </si>
  <si>
    <t>Aquisição de Participação de Controlada</t>
  </si>
  <si>
    <t>Subsidiary Acquisition</t>
  </si>
  <si>
    <t>Adiantamento para futuro aumento de capital</t>
  </si>
  <si>
    <t>Advance for future capital increase</t>
  </si>
  <si>
    <t>Aumento de capital</t>
  </si>
  <si>
    <t>Capital increase</t>
  </si>
  <si>
    <t>Others</t>
  </si>
  <si>
    <t>Increase (decrease) in cash and cash equivalents</t>
  </si>
  <si>
    <t>Outras deduções</t>
  </si>
  <si>
    <t>Others deductions</t>
  </si>
  <si>
    <t>Correção Monetária Ativo C.</t>
  </si>
  <si>
    <t>* O valor do caixa é a soma das linhas Caixa e Equivalente de Caixa e Títulos e Valores Mobiliários.</t>
  </si>
  <si>
    <t>*Cash value is the sum of the Cash and Cash Equivalent and Securities lines.</t>
  </si>
  <si>
    <t>R$ 000                          Regulatório</t>
  </si>
  <si>
    <t>R$ 000                          Regulatory</t>
  </si>
  <si>
    <t>4Q19</t>
  </si>
  <si>
    <t>4T19</t>
  </si>
  <si>
    <t>Outras Receitas Operacionais</t>
  </si>
  <si>
    <t>Fluxo de Caixa IFRS e Regulatório</t>
  </si>
  <si>
    <t>Cash Flow IFRS and Regulatory</t>
  </si>
  <si>
    <t>1Q20</t>
  </si>
  <si>
    <t>1T20</t>
  </si>
  <si>
    <t>Bonds and related deposits</t>
  </si>
  <si>
    <t>AFAC Reserve</t>
  </si>
  <si>
    <t>Equity valuation adjustment</t>
  </si>
  <si>
    <t>Suppliers</t>
  </si>
  <si>
    <t>Reserva AFAC</t>
  </si>
  <si>
    <t>0</t>
  </si>
  <si>
    <t>Cauções e depósitos vinculados</t>
  </si>
  <si>
    <t>Patrimônio Líquido</t>
  </si>
  <si>
    <t>Ajuste de avaliação patrimonial</t>
  </si>
  <si>
    <t>Taxa Anual</t>
  </si>
  <si>
    <t>AFAC reserve</t>
  </si>
  <si>
    <t>Accumulated losses</t>
  </si>
  <si>
    <t>Português Acumulado</t>
  </si>
  <si>
    <t>Implantação de Infraestrutura</t>
  </si>
  <si>
    <t>2Q20</t>
  </si>
  <si>
    <t>2T20</t>
  </si>
  <si>
    <t>2020/2021 Cycle</t>
  </si>
  <si>
    <t>Ciclo 2020/2021</t>
  </si>
  <si>
    <t>Swap differential payable</t>
  </si>
  <si>
    <t>Receita de Implementação de Infraestrutura</t>
  </si>
  <si>
    <t>Implementation of Infrastructure Revenues</t>
  </si>
  <si>
    <t>Implementation of Infrastructure</t>
  </si>
  <si>
    <t>Implementação de Infraestrutura</t>
  </si>
  <si>
    <t>3T20</t>
  </si>
  <si>
    <t>3Q20</t>
  </si>
  <si>
    <t>4T20</t>
  </si>
  <si>
    <t>4Q20</t>
  </si>
  <si>
    <r>
      <rPr>
        <vertAlign val="superscript"/>
        <sz val="11"/>
        <color theme="0" tint="-0.499984740745262"/>
        <rFont val="Calibri"/>
        <family val="2"/>
        <scheme val="minor"/>
      </rPr>
      <t>3</t>
    </r>
    <r>
      <rPr>
        <sz val="11"/>
        <color theme="0" tint="-0.499984740745262"/>
        <rFont val="Calibri"/>
        <family val="2"/>
        <scheme val="minor"/>
      </rPr>
      <t xml:space="preserve"> The remuneration rates were adjusted based on CVM Circular Letter No. 04/2020, which deals with the relevant aspects of CPC 47 and CPC 48 for the transmission companies.</t>
    </r>
  </si>
  <si>
    <r>
      <rPr>
        <vertAlign val="superscript"/>
        <sz val="10"/>
        <color theme="0" tint="-0.499984740745262"/>
        <rFont val="Calibri"/>
        <family val="2"/>
        <scheme val="minor"/>
      </rPr>
      <t>3</t>
    </r>
    <r>
      <rPr>
        <sz val="10"/>
        <color theme="0" tint="-0.499984740745262"/>
        <rFont val="Calibri"/>
        <family val="2"/>
        <scheme val="minor"/>
      </rPr>
      <t xml:space="preserve"> As taxas de remuneração foram ajustadas com base no Ofício Circular CVM nº 04/2020, que trata dos aspectos relevantes do CPC 47 e CPC 48 para as transmissoras.</t>
    </r>
  </si>
  <si>
    <r>
      <t>ATE III</t>
    </r>
    <r>
      <rPr>
        <vertAlign val="superscript"/>
        <sz val="10"/>
        <color theme="1"/>
        <rFont val="Calibri"/>
        <family val="2"/>
        <scheme val="minor"/>
      </rPr>
      <t>13</t>
    </r>
  </si>
  <si>
    <r>
      <t>ETAU</t>
    </r>
    <r>
      <rPr>
        <vertAlign val="superscript"/>
        <sz val="10"/>
        <color theme="1"/>
        <rFont val="Calibri"/>
        <family val="2"/>
        <scheme val="minor"/>
      </rPr>
      <t>3</t>
    </r>
  </si>
  <si>
    <r>
      <t>BRASNORTE</t>
    </r>
    <r>
      <rPr>
        <vertAlign val="superscript"/>
        <sz val="10"/>
        <color theme="1"/>
        <rFont val="Calibri"/>
        <family val="2"/>
        <scheme val="minor"/>
      </rPr>
      <t>3</t>
    </r>
  </si>
  <si>
    <r>
      <t>SÃO GOTARDO</t>
    </r>
    <r>
      <rPr>
        <vertAlign val="superscript"/>
        <sz val="10"/>
        <color theme="1"/>
        <rFont val="Calibri"/>
        <family val="2"/>
        <scheme val="minor"/>
      </rPr>
      <t>1</t>
    </r>
  </si>
  <si>
    <r>
      <t>SÃO JOÃO</t>
    </r>
    <r>
      <rPr>
        <vertAlign val="superscript"/>
        <sz val="10"/>
        <color theme="1"/>
        <rFont val="Calibri"/>
        <family val="2"/>
        <scheme val="minor"/>
      </rPr>
      <t>13</t>
    </r>
  </si>
  <si>
    <r>
      <t>SÃO PEDRO</t>
    </r>
    <r>
      <rPr>
        <vertAlign val="superscript"/>
        <sz val="10"/>
        <color theme="1"/>
        <rFont val="Calibri"/>
        <family val="2"/>
        <scheme val="minor"/>
      </rPr>
      <t>13</t>
    </r>
  </si>
  <si>
    <r>
      <t>LAGOA NOVA</t>
    </r>
    <r>
      <rPr>
        <vertAlign val="superscript"/>
        <sz val="10"/>
        <color theme="1"/>
        <rFont val="Calibri"/>
        <family val="2"/>
        <scheme val="minor"/>
      </rPr>
      <t>13</t>
    </r>
  </si>
  <si>
    <r>
      <t>MARIANA</t>
    </r>
    <r>
      <rPr>
        <vertAlign val="superscript"/>
        <sz val="10"/>
        <color theme="1"/>
        <rFont val="Calibri"/>
        <family val="2"/>
        <scheme val="minor"/>
      </rPr>
      <t>13</t>
    </r>
  </si>
  <si>
    <r>
      <t>MIRACEMA</t>
    </r>
    <r>
      <rPr>
        <vertAlign val="superscript"/>
        <sz val="10"/>
        <color theme="1"/>
        <rFont val="Calibri"/>
        <family val="2"/>
        <scheme val="minor"/>
      </rPr>
      <t>13</t>
    </r>
  </si>
  <si>
    <r>
      <t>JANAÚBA</t>
    </r>
    <r>
      <rPr>
        <vertAlign val="superscript"/>
        <sz val="10"/>
        <color theme="1"/>
        <rFont val="Calibri"/>
        <family val="2"/>
        <scheme val="minor"/>
      </rPr>
      <t>123</t>
    </r>
  </si>
  <si>
    <r>
      <t>SANT'ANNA</t>
    </r>
    <r>
      <rPr>
        <vertAlign val="superscript"/>
        <sz val="10"/>
        <color theme="1"/>
        <rFont val="Calibri"/>
        <family val="2"/>
        <scheme val="minor"/>
      </rPr>
      <t>123</t>
    </r>
  </si>
  <si>
    <r>
      <t>AIMORÉS</t>
    </r>
    <r>
      <rPr>
        <vertAlign val="superscript"/>
        <sz val="10"/>
        <color theme="1"/>
        <rFont val="Calibri"/>
        <family val="2"/>
        <scheme val="minor"/>
      </rPr>
      <t>123</t>
    </r>
  </si>
  <si>
    <r>
      <t>PARAGUAÇÚ</t>
    </r>
    <r>
      <rPr>
        <vertAlign val="superscript"/>
        <sz val="10"/>
        <color theme="1"/>
        <rFont val="Calibri"/>
        <family val="2"/>
        <scheme val="minor"/>
      </rPr>
      <t>123</t>
    </r>
  </si>
  <si>
    <r>
      <t>IVAÍ</t>
    </r>
    <r>
      <rPr>
        <vertAlign val="superscript"/>
        <sz val="10"/>
        <color theme="1"/>
        <rFont val="Calibri"/>
        <family val="2"/>
        <scheme val="minor"/>
      </rPr>
      <t>123</t>
    </r>
  </si>
  <si>
    <r>
      <t>EATE</t>
    </r>
    <r>
      <rPr>
        <vertAlign val="superscript"/>
        <sz val="10"/>
        <color theme="1"/>
        <rFont val="Calibri"/>
        <family val="2"/>
        <scheme val="minor"/>
      </rPr>
      <t>3</t>
    </r>
  </si>
  <si>
    <r>
      <t>EDTE</t>
    </r>
    <r>
      <rPr>
        <vertAlign val="superscript"/>
        <sz val="10"/>
        <color theme="1"/>
        <rFont val="Calibri"/>
        <family val="2"/>
        <scheme val="minor"/>
      </rPr>
      <t>13</t>
    </r>
  </si>
  <si>
    <r>
      <t>ESDE</t>
    </r>
    <r>
      <rPr>
        <vertAlign val="superscript"/>
        <sz val="10"/>
        <color theme="1"/>
        <rFont val="Calibri"/>
        <family val="2"/>
        <scheme val="minor"/>
      </rPr>
      <t>1</t>
    </r>
  </si>
  <si>
    <r>
      <t>ESTE</t>
    </r>
    <r>
      <rPr>
        <vertAlign val="superscript"/>
        <sz val="10"/>
        <color theme="1"/>
        <rFont val="Calibri"/>
        <family val="2"/>
        <scheme val="minor"/>
      </rPr>
      <t>123</t>
    </r>
  </si>
  <si>
    <r>
      <t>ETSE</t>
    </r>
    <r>
      <rPr>
        <vertAlign val="superscript"/>
        <sz val="10"/>
        <color theme="1"/>
        <rFont val="Calibri"/>
        <family val="2"/>
        <scheme val="minor"/>
      </rPr>
      <t>1</t>
    </r>
  </si>
  <si>
    <r>
      <t xml:space="preserve"> STC</t>
    </r>
    <r>
      <rPr>
        <vertAlign val="superscript"/>
        <sz val="10"/>
        <color theme="1"/>
        <rFont val="Calibri"/>
        <family val="2"/>
        <scheme val="minor"/>
      </rPr>
      <t>1</t>
    </r>
  </si>
  <si>
    <t>Custos, despesas e D&amp;A</t>
  </si>
  <si>
    <t>1T21</t>
  </si>
  <si>
    <t>1Q21</t>
  </si>
  <si>
    <t>1Q20*</t>
  </si>
  <si>
    <t>Variações Monetárias e Cambiais</t>
  </si>
  <si>
    <t>The Company performed the adjustments and reclassificationsof its balance sheets as of March 31, 2020 in order to present such amounts for comparative purposes with the interim information as of March 31, 2021,due to the impacto of OFFICIAL-NOTICE /CVM/SNC/SEP/nº 04/2020 referring to CPC 47.</t>
  </si>
  <si>
    <t>A Companhia procedeu aos ajustes e reclassificações dos saldos em 31 de março de 2020 com o objetivo de apresentar tais valores para efeito de comparabilidade das Informações Intermediárias de 31 de março de 2021, em função do impacto do OFÍCIO-CIRCULAR/CVM/SNC/SEP/nº 04/2020 referente ao CPC 47.</t>
  </si>
  <si>
    <t>2Q21</t>
  </si>
  <si>
    <t>2T21</t>
  </si>
  <si>
    <t>2021/2022 Cycle</t>
  </si>
  <si>
    <t>Ciclo 2021/2022</t>
  </si>
  <si>
    <t>Remuneration of contractual assets</t>
  </si>
  <si>
    <t>Monetary adjustment of contractual asset</t>
  </si>
  <si>
    <t>Monetary adjustment of Contractual Assets</t>
  </si>
  <si>
    <t>English Cumulative</t>
  </si>
  <si>
    <t>3Q21</t>
  </si>
  <si>
    <t>3T21</t>
  </si>
  <si>
    <t>Estoques</t>
  </si>
  <si>
    <t>4Q21</t>
  </si>
  <si>
    <t>4T21</t>
  </si>
  <si>
    <t>Participações</t>
  </si>
  <si>
    <t>Subsidiaries</t>
  </si>
  <si>
    <t>1Q22</t>
  </si>
  <si>
    <t>1T22</t>
  </si>
  <si>
    <r>
      <t>ANANAÍ</t>
    </r>
    <r>
      <rPr>
        <vertAlign val="superscript"/>
        <sz val="10"/>
        <rFont val="Calibri"/>
        <family val="2"/>
      </rPr>
      <t>2</t>
    </r>
  </si>
  <si>
    <t>Income from monetary restatement of judicial deposits</t>
  </si>
  <si>
    <t>Monetary restatement of contingencies expense</t>
  </si>
  <si>
    <t>Receita de atualização monetária de depósitos judiciais</t>
  </si>
  <si>
    <t>Despesa de atualização monetária de contingências</t>
  </si>
  <si>
    <t>NET OPERATING REVENUES</t>
  </si>
  <si>
    <t>2Q22</t>
  </si>
  <si>
    <t>2T22</t>
  </si>
  <si>
    <t>Obs: All RAP amounts are grossed up with PIS/COFINS</t>
  </si>
  <si>
    <t xml:space="preserve">¹ RAP amount proportional to TAESA's stake </t>
  </si>
  <si>
    <t>3 Under Construction</t>
  </si>
  <si>
    <t>2022/2023 Cycle</t>
  </si>
  <si>
    <t>Ciclo 2022/2023</t>
  </si>
  <si>
    <t>Accumulated profit (losses)</t>
  </si>
  <si>
    <t>Current results</t>
  </si>
  <si>
    <t>Reserva de lucros</t>
  </si>
  <si>
    <t>Lucros (prejuízos) acumulados</t>
  </si>
  <si>
    <t>¹ Valor de RAP proporcional à participação da Taesa</t>
  </si>
  <si>
    <t>3Q22</t>
  </si>
  <si>
    <t>3T22</t>
  </si>
  <si>
    <t>PITIGUARI²</t>
  </si>
  <si>
    <t>4Q22</t>
  </si>
  <si>
    <t>4T22</t>
  </si>
  <si>
    <t>Provision for onerous contracts</t>
  </si>
  <si>
    <t>Provisão contrato oneroso</t>
  </si>
  <si>
    <t>Stocks</t>
  </si>
  <si>
    <t>Total Liabilities</t>
  </si>
  <si>
    <t>Total do Passivo</t>
  </si>
  <si>
    <t>Net Cash Flow provided by investing activities</t>
  </si>
  <si>
    <t>Net Cash from operating activities</t>
  </si>
  <si>
    <t>Cash Flow from investing activities</t>
  </si>
  <si>
    <t>1Q23</t>
  </si>
  <si>
    <t>1T23</t>
  </si>
  <si>
    <t>- Marcação a mercado</t>
  </si>
  <si>
    <t>-  Mark to market</t>
  </si>
  <si>
    <r>
      <t>SAÍRA</t>
    </r>
    <r>
      <rPr>
        <vertAlign val="superscript"/>
        <sz val="10"/>
        <color theme="1"/>
        <rFont val="Calibri"/>
        <family val="2"/>
        <scheme val="minor"/>
      </rPr>
      <t>2</t>
    </r>
  </si>
  <si>
    <r>
      <t>TANGARÁ</t>
    </r>
    <r>
      <rPr>
        <vertAlign val="superscript"/>
        <sz val="10"/>
        <color theme="1"/>
        <rFont val="Calibri"/>
        <family val="2"/>
        <scheme val="minor"/>
      </rPr>
      <t>2</t>
    </r>
  </si>
  <si>
    <t>Period Earnings</t>
  </si>
  <si>
    <t>Current Earnings</t>
  </si>
  <si>
    <t>Dividends and interest on equity receivable</t>
  </si>
  <si>
    <t>Receita Líquida Regulatório</t>
  </si>
  <si>
    <t>Custo Implementação - provisão fornecedores</t>
  </si>
  <si>
    <t>Remuneração do ativo financeiro</t>
  </si>
  <si>
    <t>Correção monetária do ativo financeiro</t>
  </si>
  <si>
    <t>Implementation cost - provision suppliers</t>
  </si>
  <si>
    <t>Financial Asset Remuneration</t>
  </si>
  <si>
    <t>Monetary Restatement of Financial Asset</t>
  </si>
  <si>
    <t>(Aumento) Redução no saldo de ativo financeiro</t>
  </si>
  <si>
    <t>(Increase) Decrease in the Balance of Financial assets</t>
  </si>
  <si>
    <t>(Increase) Decrease in the balance of Income taxes and defered social contribution</t>
  </si>
  <si>
    <t>(Aumento) Redução no saldo de TVM e outros investimentos</t>
  </si>
  <si>
    <t>Payment of lease liabilities</t>
  </si>
  <si>
    <t>2T23</t>
  </si>
  <si>
    <t>2Q23</t>
  </si>
  <si>
    <t>Ciclo 2023/2024</t>
  </si>
  <si>
    <t>n/a</t>
  </si>
  <si>
    <t>3Q23</t>
  </si>
  <si>
    <t>3T23</t>
  </si>
  <si>
    <t>Transaction costs with shareholders</t>
  </si>
  <si>
    <t>Títulos e valores mobiliários - não circulante</t>
  </si>
  <si>
    <t>4Q23</t>
  </si>
  <si>
    <t>4T23</t>
  </si>
  <si>
    <t>2023/2024 Cycle</t>
  </si>
  <si>
    <t>1Q24</t>
  </si>
  <si>
    <t>1T24</t>
  </si>
  <si>
    <t>RAP Concessionárias</t>
  </si>
  <si>
    <t>Cost e expenses</t>
  </si>
  <si>
    <t>2024-2025 Cycle</t>
  </si>
  <si>
    <t>² Incluindo os reforços em construção</t>
  </si>
  <si>
    <t>Obs: Todos valores de RAP estão adicionados de PIS/COFINS</t>
  </si>
  <si>
    <t>Mariana</t>
  </si>
  <si>
    <t>Janaúba</t>
  </si>
  <si>
    <t>Sant'Ana</t>
  </si>
  <si>
    <t>São João</t>
  </si>
  <si>
    <r>
      <t xml:space="preserve">ATE III </t>
    </r>
    <r>
      <rPr>
        <vertAlign val="superscript"/>
        <sz val="10"/>
        <rFont val="Calibri"/>
        <family val="2"/>
        <scheme val="minor"/>
      </rPr>
      <t>24</t>
    </r>
  </si>
  <si>
    <r>
      <t xml:space="preserve">Aimorés </t>
    </r>
    <r>
      <rPr>
        <vertAlign val="superscript"/>
        <sz val="10"/>
        <rFont val="Calibri"/>
        <family val="2"/>
        <scheme val="minor"/>
      </rPr>
      <t>1</t>
    </r>
  </si>
  <si>
    <r>
      <t xml:space="preserve">Paraguaçu </t>
    </r>
    <r>
      <rPr>
        <vertAlign val="superscript"/>
        <sz val="10"/>
        <rFont val="Calibri"/>
        <family val="2"/>
        <scheme val="minor"/>
      </rPr>
      <t>1</t>
    </r>
  </si>
  <si>
    <r>
      <t xml:space="preserve">STC </t>
    </r>
    <r>
      <rPr>
        <vertAlign val="superscript"/>
        <sz val="10"/>
        <rFont val="Calibri"/>
        <family val="2"/>
        <scheme val="minor"/>
      </rPr>
      <t>14</t>
    </r>
  </si>
  <si>
    <r>
      <t xml:space="preserve">EBTE </t>
    </r>
    <r>
      <rPr>
        <vertAlign val="superscript"/>
        <sz val="10"/>
        <rFont val="Calibri"/>
        <family val="2"/>
        <scheme val="minor"/>
      </rPr>
      <t>1</t>
    </r>
  </si>
  <si>
    <r>
      <t>ESDE</t>
    </r>
    <r>
      <rPr>
        <vertAlign val="superscript"/>
        <sz val="10"/>
        <rFont val="Calibri"/>
        <family val="2"/>
        <scheme val="minor"/>
      </rPr>
      <t xml:space="preserve"> 1</t>
    </r>
  </si>
  <si>
    <r>
      <t xml:space="preserve">ETSE </t>
    </r>
    <r>
      <rPr>
        <vertAlign val="superscript"/>
        <sz val="10"/>
        <rFont val="Calibri"/>
        <family val="2"/>
        <scheme val="minor"/>
      </rPr>
      <t>1</t>
    </r>
  </si>
  <si>
    <r>
      <t xml:space="preserve">ESTE </t>
    </r>
    <r>
      <rPr>
        <vertAlign val="superscript"/>
        <sz val="10"/>
        <rFont val="Calibri"/>
        <family val="2"/>
        <scheme val="minor"/>
      </rPr>
      <t>1</t>
    </r>
  </si>
  <si>
    <r>
      <t xml:space="preserve">Ivaí </t>
    </r>
    <r>
      <rPr>
        <vertAlign val="superscript"/>
        <sz val="10"/>
        <rFont val="Calibri"/>
        <family val="2"/>
        <scheme val="minor"/>
      </rPr>
      <t>1</t>
    </r>
  </si>
  <si>
    <r>
      <t xml:space="preserve">EDTE </t>
    </r>
    <r>
      <rPr>
        <vertAlign val="superscript"/>
        <sz val="10"/>
        <rFont val="Calibri"/>
        <family val="2"/>
        <scheme val="minor"/>
      </rPr>
      <t>1</t>
    </r>
  </si>
  <si>
    <r>
      <t xml:space="preserve">Ananaí </t>
    </r>
    <r>
      <rPr>
        <vertAlign val="superscript"/>
        <sz val="10"/>
        <rFont val="Calibri"/>
        <family val="2"/>
        <scheme val="minor"/>
      </rPr>
      <t>3</t>
    </r>
  </si>
  <si>
    <r>
      <t xml:space="preserve">Pitiguari </t>
    </r>
    <r>
      <rPr>
        <vertAlign val="superscript"/>
        <sz val="10"/>
        <rFont val="Calibri"/>
        <family val="2"/>
        <scheme val="minor"/>
      </rPr>
      <t>3</t>
    </r>
  </si>
  <si>
    <r>
      <t xml:space="preserve">Novatrans </t>
    </r>
    <r>
      <rPr>
        <vertAlign val="superscript"/>
        <sz val="10"/>
        <rFont val="Calibri"/>
        <family val="2"/>
        <scheme val="minor"/>
      </rPr>
      <t>2</t>
    </r>
  </si>
  <si>
    <r>
      <t xml:space="preserve">TSN </t>
    </r>
    <r>
      <rPr>
        <vertAlign val="superscript"/>
        <sz val="10"/>
        <rFont val="Calibri"/>
        <family val="2"/>
        <scheme val="minor"/>
      </rPr>
      <t>2</t>
    </r>
  </si>
  <si>
    <r>
      <t xml:space="preserve">ETAU </t>
    </r>
    <r>
      <rPr>
        <vertAlign val="superscript"/>
        <sz val="10"/>
        <rFont val="Calibri"/>
        <family val="2"/>
        <scheme val="minor"/>
      </rPr>
      <t>1</t>
    </r>
  </si>
  <si>
    <r>
      <t xml:space="preserve">EATE </t>
    </r>
    <r>
      <rPr>
        <vertAlign val="superscript"/>
        <sz val="10"/>
        <rFont val="Calibri"/>
        <family val="2"/>
        <scheme val="minor"/>
      </rPr>
      <t>1</t>
    </r>
  </si>
  <si>
    <r>
      <t>ETEP</t>
    </r>
    <r>
      <rPr>
        <vertAlign val="superscript"/>
        <sz val="10"/>
        <rFont val="Calibri"/>
        <family val="2"/>
        <scheme val="minor"/>
      </rPr>
      <t xml:space="preserve"> 1</t>
    </r>
  </si>
  <si>
    <r>
      <t>ENTE</t>
    </r>
    <r>
      <rPr>
        <vertAlign val="superscript"/>
        <sz val="10"/>
        <rFont val="Calibri"/>
        <family val="2"/>
        <scheme val="minor"/>
      </rPr>
      <t xml:space="preserve"> 1</t>
    </r>
  </si>
  <si>
    <r>
      <t>ECTE</t>
    </r>
    <r>
      <rPr>
        <vertAlign val="superscript"/>
        <sz val="10"/>
        <rFont val="Calibri"/>
        <family val="2"/>
        <scheme val="minor"/>
      </rPr>
      <t xml:space="preserve"> 1</t>
    </r>
  </si>
  <si>
    <r>
      <t xml:space="preserve">ERTE </t>
    </r>
    <r>
      <rPr>
        <vertAlign val="superscript"/>
        <sz val="10"/>
        <rFont val="Calibri"/>
        <family val="2"/>
        <scheme val="minor"/>
      </rPr>
      <t>1</t>
    </r>
  </si>
  <si>
    <r>
      <t xml:space="preserve">Lumitrans </t>
    </r>
    <r>
      <rPr>
        <vertAlign val="superscript"/>
        <sz val="10"/>
        <rFont val="Calibri"/>
        <family val="2"/>
        <scheme val="minor"/>
      </rPr>
      <t>1</t>
    </r>
  </si>
  <si>
    <r>
      <t xml:space="preserve">Transleste </t>
    </r>
    <r>
      <rPr>
        <vertAlign val="superscript"/>
        <sz val="10"/>
        <rFont val="Calibri"/>
        <family val="2"/>
        <scheme val="minor"/>
      </rPr>
      <t>1</t>
    </r>
  </si>
  <si>
    <r>
      <t>Transirapé</t>
    </r>
    <r>
      <rPr>
        <vertAlign val="superscript"/>
        <sz val="10"/>
        <rFont val="Calibri"/>
        <family val="2"/>
        <scheme val="minor"/>
      </rPr>
      <t xml:space="preserve"> 1</t>
    </r>
  </si>
  <si>
    <r>
      <t xml:space="preserve">Transudeste </t>
    </r>
    <r>
      <rPr>
        <vertAlign val="superscript"/>
        <sz val="10"/>
        <rFont val="Calibri"/>
        <family val="2"/>
        <scheme val="minor"/>
      </rPr>
      <t>1</t>
    </r>
  </si>
  <si>
    <r>
      <t xml:space="preserve">PATESA </t>
    </r>
    <r>
      <rPr>
        <vertAlign val="superscript"/>
        <sz val="10"/>
        <rFont val="Calibri"/>
        <family val="2"/>
        <scheme val="minor"/>
      </rPr>
      <t>5</t>
    </r>
  </si>
  <si>
    <r>
      <t xml:space="preserve">STE </t>
    </r>
    <r>
      <rPr>
        <vertAlign val="superscript"/>
        <sz val="10"/>
        <rFont val="Calibri"/>
        <family val="2"/>
        <scheme val="minor"/>
      </rPr>
      <t>5</t>
    </r>
  </si>
  <si>
    <r>
      <t xml:space="preserve">ATE I </t>
    </r>
    <r>
      <rPr>
        <vertAlign val="superscript"/>
        <sz val="10"/>
        <rFont val="Calibri"/>
        <family val="2"/>
        <scheme val="minor"/>
      </rPr>
      <t>2</t>
    </r>
  </si>
  <si>
    <r>
      <t xml:space="preserve">São Gotardo </t>
    </r>
    <r>
      <rPr>
        <vertAlign val="superscript"/>
        <sz val="10"/>
        <rFont val="Calibri"/>
        <family val="2"/>
        <scheme val="minor"/>
      </rPr>
      <t>5</t>
    </r>
  </si>
  <si>
    <r>
      <t xml:space="preserve">Miracema </t>
    </r>
    <r>
      <rPr>
        <vertAlign val="superscript"/>
        <sz val="10"/>
        <rFont val="Calibri"/>
        <family val="2"/>
        <scheme val="minor"/>
      </rPr>
      <t>5</t>
    </r>
  </si>
  <si>
    <r>
      <t xml:space="preserve">Brasnorte </t>
    </r>
    <r>
      <rPr>
        <vertAlign val="superscript"/>
        <sz val="10"/>
        <rFont val="Calibri"/>
        <family val="2"/>
        <scheme val="minor"/>
      </rPr>
      <t>5</t>
    </r>
  </si>
  <si>
    <r>
      <t xml:space="preserve">São Pedro </t>
    </r>
    <r>
      <rPr>
        <vertAlign val="superscript"/>
        <sz val="10"/>
        <rFont val="Calibri"/>
        <family val="2"/>
        <scheme val="minor"/>
      </rPr>
      <t>25</t>
    </r>
  </si>
  <si>
    <r>
      <t xml:space="preserve">Lagoa Nova </t>
    </r>
    <r>
      <rPr>
        <vertAlign val="superscript"/>
        <sz val="10"/>
        <rFont val="Calibri"/>
        <family val="2"/>
        <scheme val="minor"/>
      </rPr>
      <t>5</t>
    </r>
  </si>
  <si>
    <r>
      <t xml:space="preserve">Tangará </t>
    </r>
    <r>
      <rPr>
        <vertAlign val="superscript"/>
        <sz val="10"/>
        <rFont val="Calibri"/>
        <family val="2"/>
        <scheme val="minor"/>
      </rPr>
      <t>35</t>
    </r>
  </si>
  <si>
    <r>
      <t xml:space="preserve">Saíra </t>
    </r>
    <r>
      <rPr>
        <vertAlign val="superscript"/>
        <sz val="10"/>
        <rFont val="Calibri"/>
        <family val="2"/>
        <scheme val="minor"/>
      </rPr>
      <t>35</t>
    </r>
  </si>
  <si>
    <r>
      <rPr>
        <vertAlign val="superscript"/>
        <sz val="10"/>
        <color rgb="FF808080"/>
        <rFont val="Calibri"/>
        <family val="2"/>
        <scheme val="minor"/>
      </rPr>
      <t>3</t>
    </r>
    <r>
      <rPr>
        <sz val="10"/>
        <color rgb="FF808080"/>
        <rFont val="Calibri"/>
        <family val="2"/>
        <scheme val="minor"/>
      </rPr>
      <t xml:space="preserve"> Em Construção</t>
    </r>
  </si>
  <si>
    <r>
      <rPr>
        <vertAlign val="superscript"/>
        <sz val="10"/>
        <color rgb="FF808080"/>
        <rFont val="Calibri"/>
        <family val="2"/>
        <scheme val="minor"/>
      </rPr>
      <t>4</t>
    </r>
    <r>
      <rPr>
        <sz val="10"/>
        <color rgb="FF808080"/>
        <rFont val="Calibri"/>
        <family val="2"/>
        <scheme val="minor"/>
      </rPr>
      <t xml:space="preserve"> Concessão de Categoria II com ajuste pelo IPCA</t>
    </r>
  </si>
  <si>
    <r>
      <rPr>
        <vertAlign val="superscript"/>
        <sz val="10"/>
        <color rgb="FF808080"/>
        <rFont val="Calibri"/>
        <family val="2"/>
        <scheme val="minor"/>
      </rPr>
      <t>5</t>
    </r>
    <r>
      <rPr>
        <sz val="10"/>
        <color rgb="FF808080"/>
        <rFont val="Calibri"/>
        <family val="2"/>
        <scheme val="minor"/>
      </rPr>
      <t xml:space="preserve"> Ciclo 2023-2024 atualizado conforme despacho ANEEL de dezembro/23</t>
    </r>
  </si>
  <si>
    <t>² Including reinforcements under construction</t>
  </si>
  <si>
    <r>
      <rPr>
        <vertAlign val="superscript"/>
        <sz val="10"/>
        <color rgb="FF808080"/>
        <rFont val="Calibri"/>
        <family val="2"/>
        <scheme val="minor"/>
      </rPr>
      <t>4</t>
    </r>
    <r>
      <rPr>
        <sz val="10"/>
        <color rgb="FF808080"/>
        <rFont val="Calibri"/>
        <family val="2"/>
        <scheme val="minor"/>
      </rPr>
      <t xml:space="preserve"> Category II Concession with IPCA Adjustment</t>
    </r>
  </si>
  <si>
    <r>
      <rPr>
        <vertAlign val="superscript"/>
        <sz val="10"/>
        <color rgb="FF808080"/>
        <rFont val="Calibri"/>
        <family val="2"/>
        <scheme val="minor"/>
      </rPr>
      <t>5</t>
    </r>
    <r>
      <rPr>
        <sz val="10"/>
        <color rgb="FF808080"/>
        <rFont val="Calibri"/>
        <family val="2"/>
        <scheme val="minor"/>
      </rPr>
      <t xml:space="preserve"> Cycle 2023-2024 updated according to ANEEL order of December/23</t>
    </r>
  </si>
  <si>
    <t>2T23*</t>
  </si>
  <si>
    <t>2T24</t>
  </si>
  <si>
    <t>IGP-M</t>
  </si>
  <si>
    <t>2Q24</t>
  </si>
  <si>
    <t>Contractual Asset 2Q24</t>
  </si>
  <si>
    <t>Ativo Contratual 2T24</t>
  </si>
  <si>
    <t>2Q23*</t>
  </si>
  <si>
    <t>1Q24*</t>
  </si>
  <si>
    <t>1Q23*</t>
  </si>
  <si>
    <t>1T24*</t>
  </si>
  <si>
    <t>1T23*</t>
  </si>
  <si>
    <t>*Income statements restated according to explanatory note no. 4 of the ITR ended on June 30, 2024.</t>
  </si>
  <si>
    <t>*Demonstrações de resultados reapresentadas conforme nota explicativa nº 4 do ITR findo em 30 de junho de 2024.</t>
  </si>
  <si>
    <t>Custos de transações com acionistas</t>
  </si>
  <si>
    <t>4Q23*</t>
  </si>
  <si>
    <t>*Balance Sheet restated according to explanatory note no. 4 of the ITR ended on June 30, 2024.</t>
  </si>
  <si>
    <t>4T23*</t>
  </si>
  <si>
    <t>*Balanço Patrimonial reapresentado conforme nota explicativa nº 4 do ITR findo em 30 de junho de 2024.</t>
  </si>
  <si>
    <t>Shareholders' Equity</t>
  </si>
  <si>
    <t>IFRS
(em R$ MM)</t>
  </si>
  <si>
    <t>Pré-ajustes</t>
  </si>
  <si>
    <t>Ajustes</t>
  </si>
  <si>
    <t>Apresentado</t>
  </si>
  <si>
    <t>Reapresentado</t>
  </si>
  <si>
    <t>Receita operacional bruta</t>
  </si>
  <si>
    <t>Deduções da receita bruta</t>
  </si>
  <si>
    <t>Receita operacional líquida</t>
  </si>
  <si>
    <t>Depreciação de amortização</t>
  </si>
  <si>
    <t>EBIT</t>
  </si>
  <si>
    <t>Receitas (despesas) financeiras líquidas</t>
  </si>
  <si>
    <t>Resultado antes dos impostos e contribuições</t>
  </si>
  <si>
    <t>Lucro líquido do exercício</t>
  </si>
  <si>
    <t>IFRS
(R$ MM)</t>
  </si>
  <si>
    <t>Pre-adj.</t>
  </si>
  <si>
    <t>Adj.</t>
  </si>
  <si>
    <t>Published</t>
  </si>
  <si>
    <t>Restated</t>
  </si>
  <si>
    <t xml:space="preserve">Remuneration of contractual assets </t>
  </si>
  <si>
    <t>Monetary restatement of contractual assets</t>
  </si>
  <si>
    <t>Net Revenues</t>
  </si>
  <si>
    <t>Net Inome Before Income Taxes</t>
  </si>
  <si>
    <t>REGULATÓRIO
(em R$ MM)</t>
  </si>
  <si>
    <t>REGULATORY
(R$ MM)</t>
  </si>
  <si>
    <t>DRE Reapresentada Societário</t>
  </si>
  <si>
    <t>DRE Reapresentada Regulatório</t>
  </si>
  <si>
    <t>IFRS Income Restatement</t>
  </si>
  <si>
    <t>Regulatory Income Restatement</t>
  </si>
  <si>
    <t>Regime Fiscal</t>
  </si>
  <si>
    <t>Benefício Fiscal</t>
  </si>
  <si>
    <t>% Área</t>
  </si>
  <si>
    <t>Fim</t>
  </si>
  <si>
    <t xml:space="preserve">PIS </t>
  </si>
  <si>
    <t>COFINS</t>
  </si>
  <si>
    <t>Fiscal Regimen</t>
  </si>
  <si>
    <t>Fiscal Benefit</t>
  </si>
  <si>
    <t>Maturity</t>
  </si>
  <si>
    <t>TSN *</t>
  </si>
  <si>
    <t>“Real”</t>
  </si>
  <si>
    <t>“Sudene”</t>
  </si>
  <si>
    <t>Munirah*</t>
  </si>
  <si>
    <t>GTESA *</t>
  </si>
  <si>
    <t>PATESA *</t>
  </si>
  <si>
    <t>NVT *</t>
  </si>
  <si>
    <t>“Sudam”</t>
  </si>
  <si>
    <t>ETEO *</t>
  </si>
  <si>
    <t>NTE *</t>
  </si>
  <si>
    <t>STE *</t>
  </si>
  <si>
    <t>ATE I *</t>
  </si>
  <si>
    <t>“Sudene/Sudam”</t>
  </si>
  <si>
    <t>Saíra</t>
  </si>
  <si>
    <t>Sant’Ana</t>
  </si>
  <si>
    <t>“Presumido”</t>
  </si>
  <si>
    <t>“Presumed"</t>
  </si>
  <si>
    <t xml:space="preserve">ETAU </t>
  </si>
  <si>
    <t>São Gotardo</t>
  </si>
  <si>
    <t>Miracema</t>
  </si>
  <si>
    <t>São Pedro</t>
  </si>
  <si>
    <t>Lagoa Nova</t>
  </si>
  <si>
    <t>Ananaí</t>
  </si>
  <si>
    <t>Pitiguari</t>
  </si>
  <si>
    <t>Tangará</t>
  </si>
  <si>
    <t>(2)</t>
  </si>
  <si>
    <t>TRANSIRAPÉ</t>
  </si>
  <si>
    <t>*Empresas que apuram PIS/COFINS tanto pelo Regime Cumulativo (RAP) quanto pelo Regime não Cumulativo (novas receitas).</t>
  </si>
  <si>
    <t>*Companies that calculate PIS/COFINS both under the Cumulative Regime (RAP) and the Non-Cumulative Regime (New revenues).</t>
  </si>
  <si>
    <t>(1)  Os projetos se encontram em processo de renovação do benefício perante a SUDAM (aguardando expedição)</t>
  </si>
  <si>
    <t>(1) The project protocol for renewing the incentive took place and the project is awaiting the definitive report from SUDAM.</t>
  </si>
  <si>
    <t>(awaiting shipment)</t>
  </si>
  <si>
    <t>(2) A obtenção do benefício ocorrerá junto a entrada em operação do projeto, quando o prazo do benefício também será determinado. </t>
  </si>
  <si>
    <t>(2) Obtaining the benefit will occur when the project starts operating, when the benefit period will also be determined.</t>
  </si>
  <si>
    <t>2023₁</t>
  </si>
  <si>
    <t>Impostos</t>
  </si>
  <si>
    <t>Company</t>
  </si>
  <si>
    <t>Creditor</t>
  </si>
  <si>
    <t>Index</t>
  </si>
  <si>
    <t>Principal
(R$ / 000)</t>
  </si>
  <si>
    <t>Interest                  (R$ / 000)</t>
  </si>
  <si>
    <t>Cost</t>
  </si>
  <si>
    <t>Issuance Rating</t>
  </si>
  <si>
    <t>Amort</t>
  </si>
  <si>
    <t>Coupons per Year</t>
  </si>
  <si>
    <t>Empresa</t>
  </si>
  <si>
    <t>Credor</t>
  </si>
  <si>
    <t>Índice</t>
  </si>
  <si>
    <t>Principal
(R$ / mil)</t>
  </si>
  <si>
    <t>Juros                  (R$ / mil)</t>
  </si>
  <si>
    <t>Custo</t>
  </si>
  <si>
    <t>Rating da Emissão</t>
  </si>
  <si>
    <t>Data Final</t>
  </si>
  <si>
    <t>Amortização</t>
  </si>
  <si>
    <t>Cupons por Ano</t>
  </si>
  <si>
    <t>Taesa</t>
  </si>
  <si>
    <t>3rd Debentures</t>
  </si>
  <si>
    <t>Bullet</t>
  </si>
  <si>
    <t>3ª Debêntures</t>
  </si>
  <si>
    <t>IPCA + 5.10%</t>
  </si>
  <si>
    <t>Oct -2024</t>
  </si>
  <si>
    <t>Annual</t>
  </si>
  <si>
    <t>IPCA + 5,10%</t>
  </si>
  <si>
    <t>AAA(bra)</t>
  </si>
  <si>
    <t>Out/2024</t>
  </si>
  <si>
    <t>Anual</t>
  </si>
  <si>
    <t>4ª Debêntures</t>
  </si>
  <si>
    <t>5th Debentures</t>
  </si>
  <si>
    <t>IPCA + 5.9526%</t>
  </si>
  <si>
    <t>Jul-2025</t>
  </si>
  <si>
    <t>5ª Debêntures</t>
  </si>
  <si>
    <t>IPCA + 5,9526%</t>
  </si>
  <si>
    <t>AAA.br</t>
  </si>
  <si>
    <t>Jul/2025</t>
  </si>
  <si>
    <t>6th Debentures</t>
  </si>
  <si>
    <t>108% CDI</t>
  </si>
  <si>
    <t>May-2026</t>
  </si>
  <si>
    <t>6ª Debêntures</t>
  </si>
  <si>
    <t>Mai/2026</t>
  </si>
  <si>
    <t>IPCA + 5,50%</t>
  </si>
  <si>
    <t>May-2044</t>
  </si>
  <si>
    <t>Monthly</t>
  </si>
  <si>
    <t>Mai/2044</t>
  </si>
  <si>
    <t>Semestral</t>
  </si>
  <si>
    <t>7th Debentures</t>
  </si>
  <si>
    <t>IPCA + 4,50%</t>
  </si>
  <si>
    <t>Sep-2044</t>
  </si>
  <si>
    <t>Semiannual</t>
  </si>
  <si>
    <t>7ª Debêntures</t>
  </si>
  <si>
    <t>Set/2044</t>
  </si>
  <si>
    <t>8th Debentures</t>
  </si>
  <si>
    <t>IPCA + 4,77%</t>
  </si>
  <si>
    <t>Dec-2044</t>
  </si>
  <si>
    <t>8ª Debêntures</t>
  </si>
  <si>
    <t>IPCA + 4,7742%</t>
  </si>
  <si>
    <t>Dez/2044</t>
  </si>
  <si>
    <t>10th Debentures</t>
  </si>
  <si>
    <t>CDI + 1.70%</t>
  </si>
  <si>
    <t>May-2028</t>
  </si>
  <si>
    <t>10ª Debêntures</t>
  </si>
  <si>
    <t>CDI + 1,70%</t>
  </si>
  <si>
    <t>Mai/2028</t>
  </si>
  <si>
    <t xml:space="preserve">IPCA + 4.7605% </t>
  </si>
  <si>
    <t>May-2036</t>
  </si>
  <si>
    <t xml:space="preserve">IPCA + 4,7605% </t>
  </si>
  <si>
    <t>Mai/2036</t>
  </si>
  <si>
    <t>11th Debentures</t>
  </si>
  <si>
    <t>May-2025</t>
  </si>
  <si>
    <t>11ª Debêntures</t>
  </si>
  <si>
    <t>CDI + 1,18%</t>
  </si>
  <si>
    <t>Mai/2025</t>
  </si>
  <si>
    <t>May-2027</t>
  </si>
  <si>
    <t xml:space="preserve">CDI + 1,36% </t>
  </si>
  <si>
    <t>Mai/2027</t>
  </si>
  <si>
    <t>12th Debentures</t>
  </si>
  <si>
    <t>12ª Debêntures</t>
  </si>
  <si>
    <t xml:space="preserve">IPCA + 5,60% </t>
  </si>
  <si>
    <t>Abri/2029</t>
  </si>
  <si>
    <t>IPCA + 5,75%.a.a.</t>
  </si>
  <si>
    <t>Abri/2032</t>
  </si>
  <si>
    <t>IPCA + 5,85%</t>
  </si>
  <si>
    <t>Abri/2037</t>
  </si>
  <si>
    <t>14th Debentures</t>
  </si>
  <si>
    <t xml:space="preserve">IPCA + 5.8741% </t>
  </si>
  <si>
    <t>Set-2033</t>
  </si>
  <si>
    <t>14ª Debêntures</t>
  </si>
  <si>
    <t xml:space="preserve">IPCA + 5,8741% </t>
  </si>
  <si>
    <t>Set/2033</t>
  </si>
  <si>
    <t>IPCA + 6.0653%</t>
  </si>
  <si>
    <t>Set-2035</t>
  </si>
  <si>
    <t>IPCA + 6,0653%</t>
  </si>
  <si>
    <t>Set/2035</t>
  </si>
  <si>
    <t>IPCA + 6.2709%</t>
  </si>
  <si>
    <t>Set-2038</t>
  </si>
  <si>
    <t>IPCA + 6,2709%</t>
  </si>
  <si>
    <t>Set/2038</t>
  </si>
  <si>
    <t>15th Debentures</t>
  </si>
  <si>
    <t>15ª Debêntures</t>
  </si>
  <si>
    <t>IGP-M + 5,8438%</t>
  </si>
  <si>
    <t>Mai/2034</t>
  </si>
  <si>
    <t>SWAP - CITIBANK*</t>
  </si>
  <si>
    <t>106.0% CDI</t>
  </si>
  <si>
    <t>May-2023</t>
  </si>
  <si>
    <t>SWAP - Citibank</t>
  </si>
  <si>
    <t>CDI + 0,65% a.a.</t>
  </si>
  <si>
    <t>Set/2025</t>
  </si>
  <si>
    <t>SWAP 1st Series of 6th issuance (BR Partners)</t>
  </si>
  <si>
    <t>3.995% per year</t>
  </si>
  <si>
    <t>SWAP 1ª Série da 6ª emissão (BR Partners)</t>
  </si>
  <si>
    <t>IPCA + 3,995% a.a.</t>
  </si>
  <si>
    <t>SWAP 1st Series of 6th issuance (Santander)</t>
  </si>
  <si>
    <t>3.99% per year</t>
  </si>
  <si>
    <t>SWAP 1ª Série da 6ª emissão (Santander)</t>
  </si>
  <si>
    <t>IPCA + 3,99% a.a.</t>
  </si>
  <si>
    <t>SWAP 1st Series of 6th issuance (Itaú)</t>
  </si>
  <si>
    <t>3.94% per year</t>
  </si>
  <si>
    <t>SWAP 1ª Série da 6ª emissão (Itaú)</t>
  </si>
  <si>
    <t>IPCA + 3,94% a.a.</t>
  </si>
  <si>
    <t>SWAP 1st Series of 6th issuance (Br Partners)</t>
  </si>
  <si>
    <t>3.91%.per year</t>
  </si>
  <si>
    <t>IPCA + 3,91% a.a.</t>
  </si>
  <si>
    <t>3.66% per year</t>
  </si>
  <si>
    <t>IPCA + 3,66% a.a.</t>
  </si>
  <si>
    <t>SWAP 1st Series of 6th issuance (ABC)</t>
  </si>
  <si>
    <t>3.59% per year</t>
  </si>
  <si>
    <t>SWAP 1ª Série da 6ª emissão (ABC)</t>
  </si>
  <si>
    <t>IPCA + 3,59% a.a.</t>
  </si>
  <si>
    <t>Non-Deliverable Foward (NDF)</t>
  </si>
  <si>
    <t>Abr/2026</t>
  </si>
  <si>
    <t>pré-fix</t>
  </si>
  <si>
    <t>Mensal</t>
  </si>
  <si>
    <t>1st Debentures</t>
  </si>
  <si>
    <t>IPCA + 4.5% per year</t>
  </si>
  <si>
    <t>Jul-2033</t>
  </si>
  <si>
    <t>Quarterly</t>
  </si>
  <si>
    <t>1ª Debêntures</t>
  </si>
  <si>
    <t>IPCA + 4,5% a.a.</t>
  </si>
  <si>
    <t>Jul/2033</t>
  </si>
  <si>
    <t>2nd Debentures</t>
  </si>
  <si>
    <t>4.8295% per year</t>
  </si>
  <si>
    <t>2ª Debêntures</t>
  </si>
  <si>
    <t>IPCA + 4,8295% a.a.</t>
  </si>
  <si>
    <t>BNB Financing</t>
  </si>
  <si>
    <t>IPCA + 2.109% per year</t>
  </si>
  <si>
    <t>May-2038</t>
  </si>
  <si>
    <t xml:space="preserve">Lagoa Nova </t>
  </si>
  <si>
    <t>Financiamento BNB</t>
  </si>
  <si>
    <t>IPCA + 2,109% a.a.</t>
  </si>
  <si>
    <t>Mai/2038</t>
  </si>
  <si>
    <t>BNDES</t>
  </si>
  <si>
    <t>108.60% CDI</t>
  </si>
  <si>
    <t>Jul-2024</t>
  </si>
  <si>
    <t>9th Debentures</t>
  </si>
  <si>
    <t>CDI + 1.9%</t>
  </si>
  <si>
    <t>Apr-2026</t>
  </si>
  <si>
    <t>4th e 5th year</t>
  </si>
  <si>
    <t>9ª Debêntures</t>
  </si>
  <si>
    <t>CDI + 1,9%</t>
  </si>
  <si>
    <t>4 e 5º ano</t>
  </si>
  <si>
    <t>CDI + 1.8%</t>
  </si>
  <si>
    <t>CDI + 1,8%</t>
  </si>
  <si>
    <t>CDI + 1.65%</t>
  </si>
  <si>
    <t>CDI + 1,65%</t>
  </si>
  <si>
    <t>Dez/2028</t>
  </si>
  <si>
    <t>3, 4 e 5º ano</t>
  </si>
  <si>
    <t>IPCA + 5.29%</t>
  </si>
  <si>
    <t>Dec-2028</t>
  </si>
  <si>
    <t>IPCA + 5,29%</t>
  </si>
  <si>
    <t>CCB Santander</t>
  </si>
  <si>
    <t>CDI + 2.90% a.a.</t>
  </si>
  <si>
    <t>Apr-2027</t>
  </si>
  <si>
    <t>CBB Santander</t>
  </si>
  <si>
    <t>TJLP + 2.08%</t>
  </si>
  <si>
    <t>IPCA + 4.5% a.a.</t>
  </si>
  <si>
    <t>BDMG</t>
  </si>
  <si>
    <t>10% a.a.</t>
  </si>
  <si>
    <t>Mar-2025</t>
  </si>
  <si>
    <t>Mar/2025</t>
  </si>
  <si>
    <t>BNB</t>
  </si>
  <si>
    <t>9.5% a.a.</t>
  </si>
  <si>
    <t>9,5% a.a.</t>
  </si>
  <si>
    <t>TJLP + 3.5%</t>
  </si>
  <si>
    <t>Oct-2029</t>
  </si>
  <si>
    <t>Out/2029</t>
  </si>
  <si>
    <t>3ª Debentures</t>
  </si>
  <si>
    <t>TJLP + 6.5%</t>
  </si>
  <si>
    <t>IPCA + 4.9982% a.a.</t>
  </si>
  <si>
    <t>Dec-2043</t>
  </si>
  <si>
    <t>Dez/2043</t>
  </si>
  <si>
    <t>IPCA + 4,9982% a.a.</t>
  </si>
  <si>
    <t>Endividamento</t>
  </si>
  <si>
    <t>Indebtedness</t>
  </si>
  <si>
    <t>Projetos em construção - proporcional à participação da TAESA</t>
  </si>
  <si>
    <t>TOTAL</t>
  </si>
  <si>
    <t>Projects under Construction - proportional to TAESA's stake</t>
  </si>
  <si>
    <t>Capex Projetos em Consturção</t>
  </si>
  <si>
    <r>
      <t>São Pedro</t>
    </r>
    <r>
      <rPr>
        <vertAlign val="superscript"/>
        <sz val="11"/>
        <rFont val="Calibri"/>
        <family val="2"/>
        <scheme val="minor"/>
      </rPr>
      <t>4</t>
    </r>
  </si>
  <si>
    <r>
      <t>Novatrans</t>
    </r>
    <r>
      <rPr>
        <vertAlign val="superscript"/>
        <sz val="11"/>
        <rFont val="Calibri"/>
        <family val="2"/>
        <scheme val="minor"/>
      </rPr>
      <t>2</t>
    </r>
  </si>
  <si>
    <r>
      <t>TSN</t>
    </r>
    <r>
      <rPr>
        <vertAlign val="superscript"/>
        <sz val="11"/>
        <rFont val="Calibri"/>
        <family val="2"/>
        <scheme val="minor"/>
      </rPr>
      <t>3</t>
    </r>
  </si>
  <si>
    <r>
      <t>ATE</t>
    </r>
    <r>
      <rPr>
        <vertAlign val="superscript"/>
        <sz val="11"/>
        <rFont val="Calibri"/>
        <family val="2"/>
        <scheme val="minor"/>
      </rPr>
      <t>5</t>
    </r>
  </si>
  <si>
    <r>
      <t>Saira</t>
    </r>
    <r>
      <rPr>
        <vertAlign val="superscript"/>
        <sz val="11"/>
        <rFont val="Calibri"/>
        <family val="2"/>
        <scheme val="minor"/>
      </rPr>
      <t>₁</t>
    </r>
  </si>
  <si>
    <t xml:space="preserve">Obs: Os valores apresentados na tabela acima consideram os custos de implementação de infraestrutura em cada um dos projetos pelo regime de competência, em linha com o resultado em IFRS divulgado pela companhia. Os valores apresentados de reforços (Novatrans, TSN, São Pedro e ATE) em 2023 e 6M24 são majoritariamente referentes às REAs destacadas neste documento, mas podem considerar reforços de menor porte que não foram mencionados aqui. (1) O valor de 2023 inclui o pagamento da indenização de R$ 870,6 MM à concessionária anterior. Como a indenização está atrelada à parte do empreendimento que já se encontra em operação, a Companhia tratou a transação como uma aquisição de ativo de contrato de concessão, registrando em seu ativo exatamente o valor desembolsado, portanto, não afetando a demonstração de resultado em IFRS do trimestre. (2) Os valores de Novatrans são principalmente referentes aos reforços autorizados através das Resoluções Autorizativas ANEEL (REA) nº 12.850/2022 e 12.823/2022. (3) O valor da TSN é principalmente referente ao reforço autorizado através da Resolução Autorizativa ANEEL (REA) nº 13.194/2022. (4) O valor de São Pedro é principalmente referente ao reforço autorizado através da Resolução Autorizativa ANEEL (REA) nº 15.027/2024. (5) O valor da ATE é principalmente referente ao reforço autorizado através da Resolução Autorizativa ANEEL (REA) nº 14.819/2023. </t>
  </si>
  <si>
    <t>Note: The amounts presented in the table above consider the implementation of infrastructure costs in each of the projects on an accrual basis, in line with the IFRS Results disclosed by the Company. The values presented for reinforcements (Novatrans, TSN, São Pedro and ATE) in 2023 refer mostly to the REAs highlighted in this document, but may, at times, also consider smaller reinforcements not mentioned herein. (1) The 9M23 amount includes the indemnity payment of R$ 870.6 MM to the previous concessionaire. Since the indemnity is related to the operational portion of the project, the Company treated the transaction as a contractual asset acquisition, registering the exact value disbursed in its asset base, thus not affecting the IFRS income statements in the quarter. (2) Values show for Novatrans reflect the large-scale reinforcements authorized via the Authoritative Resolutions (REA) no. 12.850/2022 and 12.823/2022. (3) Values show for TSN reflect the large-scale reinforcements authorized via the Authoritative Resolutions (REA) no. 13.194/2022. (4) Values show for São Pedro reflect the large-scale reinforcements authorized via the Authoritative Resolutions (REA) no. 15.027/2024. (5) Values show for ATE reflect the large-scale reinforcements authorized via the Authoritative Resolutions (REA) no. 14.819/2023.</t>
  </si>
  <si>
    <t>Remuneration of Contractual</t>
  </si>
  <si>
    <t>Regulatório Consolidado</t>
  </si>
  <si>
    <t xml:space="preserve"> R$ MM</t>
  </si>
  <si>
    <t>Mg. EBITDA</t>
  </si>
  <si>
    <t>3T24</t>
  </si>
  <si>
    <t>3T23*</t>
  </si>
  <si>
    <t>9M24*</t>
  </si>
  <si>
    <t>9M23*</t>
  </si>
  <si>
    <t>Regulatório Consolidação Proporcional</t>
  </si>
  <si>
    <t>Amortização do Ágio TBE</t>
  </si>
  <si>
    <t>3Q24</t>
  </si>
  <si>
    <t>3Q23*</t>
  </si>
  <si>
    <t>Regulatory Consolidated</t>
  </si>
  <si>
    <t>Regulatory Consolidated and Associated Concessions</t>
  </si>
  <si>
    <t>*Income statements restated according to explanatory note no. 4 of the ITR ended on September 30, 2024.</t>
  </si>
  <si>
    <t>*Demonstrações de resultados reapresentadas conforme nota explicativa nº 4 do ITR findo em 30 de setembro de 2024.</t>
  </si>
  <si>
    <t>9M24</t>
  </si>
  <si>
    <t>9M23</t>
  </si>
  <si>
    <t xml:space="preserve"> Variações monetárias e cambiais</t>
  </si>
  <si>
    <t>Contractual Asset 3Q24</t>
  </si>
  <si>
    <t>CDI + 0,55%</t>
  </si>
  <si>
    <t>3rd, 4th e 5th year</t>
  </si>
  <si>
    <t>CDI + 0,89%</t>
  </si>
  <si>
    <t>4º e 5º ano</t>
  </si>
  <si>
    <t>CDI + 2,90% a.a.</t>
  </si>
  <si>
    <t>Set/2029</t>
  </si>
  <si>
    <t>Trimestral</t>
  </si>
  <si>
    <t>CDI + 2,9%</t>
  </si>
  <si>
    <t>TJLP + 3,5%</t>
  </si>
  <si>
    <t>TJLP + 6,5%</t>
  </si>
  <si>
    <t>2031/2032</t>
  </si>
  <si>
    <t>Ativo Contratual 3T24</t>
  </si>
  <si>
    <t>Amortization of goodwill - TBE</t>
  </si>
  <si>
    <t>TAESA</t>
  </si>
  <si>
    <t>(R$ MM)</t>
  </si>
  <si>
    <t>Ciclo 
2024-2025</t>
  </si>
  <si>
    <t>Parcela de Ajuste</t>
  </si>
  <si>
    <t>Adjustment Portion</t>
  </si>
  <si>
    <t>IGP-M Reajuste:</t>
  </si>
  <si>
    <t>Operacional</t>
  </si>
  <si>
    <t>Em Construção</t>
  </si>
  <si>
    <t>Total RAP</t>
  </si>
  <si>
    <t>PA - Apuração e Outros Ajustes</t>
  </si>
  <si>
    <t>PA - Retroatividade</t>
  </si>
  <si>
    <t>PA - Vida Útil</t>
  </si>
  <si>
    <t>Operational</t>
  </si>
  <si>
    <t>Under Construction</t>
  </si>
  <si>
    <t>Novatrans</t>
  </si>
  <si>
    <r>
      <t xml:space="preserve">ETAU </t>
    </r>
    <r>
      <rPr>
        <vertAlign val="superscript"/>
        <sz val="10"/>
        <color theme="1" tint="0.14996795556505021"/>
        <rFont val="Calibri"/>
        <family val="2"/>
        <scheme val="minor"/>
      </rPr>
      <t>1</t>
    </r>
  </si>
  <si>
    <t>ATE I</t>
  </si>
  <si>
    <r>
      <t xml:space="preserve">EATE </t>
    </r>
    <r>
      <rPr>
        <vertAlign val="superscript"/>
        <sz val="10"/>
        <color theme="1" tint="0.14996795556505021"/>
        <rFont val="Calibri"/>
        <family val="2"/>
        <scheme val="minor"/>
      </rPr>
      <t>1</t>
    </r>
  </si>
  <si>
    <r>
      <t>ETEP</t>
    </r>
    <r>
      <rPr>
        <vertAlign val="superscript"/>
        <sz val="10"/>
        <color theme="1" tint="0.14996795556505021"/>
        <rFont val="Calibri"/>
        <family val="2"/>
        <scheme val="minor"/>
      </rPr>
      <t xml:space="preserve"> 1</t>
    </r>
  </si>
  <si>
    <r>
      <t>ENTE</t>
    </r>
    <r>
      <rPr>
        <vertAlign val="superscript"/>
        <sz val="10"/>
        <color theme="1" tint="0.14996795556505021"/>
        <rFont val="Calibri"/>
        <family val="2"/>
        <scheme val="minor"/>
      </rPr>
      <t xml:space="preserve"> 1</t>
    </r>
  </si>
  <si>
    <r>
      <t>ECTE</t>
    </r>
    <r>
      <rPr>
        <vertAlign val="superscript"/>
        <sz val="10"/>
        <color theme="1" tint="0.14996795556505021"/>
        <rFont val="Calibri"/>
        <family val="2"/>
        <scheme val="minor"/>
      </rPr>
      <t xml:space="preserve"> 1</t>
    </r>
  </si>
  <si>
    <r>
      <t xml:space="preserve">ERTE </t>
    </r>
    <r>
      <rPr>
        <vertAlign val="superscript"/>
        <sz val="10"/>
        <color theme="1" tint="0.14996795556505021"/>
        <rFont val="Calibri"/>
        <family val="2"/>
        <scheme val="minor"/>
      </rPr>
      <t>1</t>
    </r>
  </si>
  <si>
    <r>
      <t xml:space="preserve">Lumitrans </t>
    </r>
    <r>
      <rPr>
        <vertAlign val="superscript"/>
        <sz val="10"/>
        <color theme="1" tint="0.14996795556505021"/>
        <rFont val="Calibri"/>
        <family val="2"/>
        <scheme val="minor"/>
      </rPr>
      <t>1</t>
    </r>
  </si>
  <si>
    <r>
      <t xml:space="preserve">Transleste </t>
    </r>
    <r>
      <rPr>
        <vertAlign val="superscript"/>
        <sz val="10"/>
        <color theme="1" tint="0.14996795556505021"/>
        <rFont val="Calibri"/>
        <family val="2"/>
        <scheme val="minor"/>
      </rPr>
      <t>1</t>
    </r>
  </si>
  <si>
    <r>
      <t>Transirapé</t>
    </r>
    <r>
      <rPr>
        <vertAlign val="superscript"/>
        <sz val="10"/>
        <color theme="1" tint="0.14996795556505021"/>
        <rFont val="Calibri"/>
        <family val="2"/>
        <scheme val="minor"/>
      </rPr>
      <t xml:space="preserve"> 1</t>
    </r>
  </si>
  <si>
    <r>
      <t xml:space="preserve">Transudeste </t>
    </r>
    <r>
      <rPr>
        <vertAlign val="superscript"/>
        <sz val="10"/>
        <color theme="1" tint="0.14996795556505021"/>
        <rFont val="Calibri"/>
        <family val="2"/>
        <scheme val="minor"/>
      </rPr>
      <t>1</t>
    </r>
  </si>
  <si>
    <t>IPCA Reajuste:</t>
  </si>
  <si>
    <r>
      <t xml:space="preserve">ATE III </t>
    </r>
    <r>
      <rPr>
        <vertAlign val="superscript"/>
        <sz val="11"/>
        <color theme="0" tint="-0.499984740745262"/>
        <rFont val="Calibri"/>
        <family val="2"/>
        <scheme val="minor"/>
      </rPr>
      <t>3</t>
    </r>
  </si>
  <si>
    <r>
      <t xml:space="preserve">Aimorés </t>
    </r>
    <r>
      <rPr>
        <vertAlign val="superscript"/>
        <sz val="10"/>
        <color theme="1" tint="0.14996795556505021"/>
        <rFont val="Calibri"/>
        <family val="2"/>
        <scheme val="minor"/>
      </rPr>
      <t>1</t>
    </r>
  </si>
  <si>
    <r>
      <t xml:space="preserve">Paraguaçu </t>
    </r>
    <r>
      <rPr>
        <vertAlign val="superscript"/>
        <sz val="10"/>
        <color theme="1" tint="0.14996795556505021"/>
        <rFont val="Calibri"/>
        <family val="2"/>
        <scheme val="minor"/>
      </rPr>
      <t>1</t>
    </r>
  </si>
  <si>
    <r>
      <t xml:space="preserve">STC </t>
    </r>
    <r>
      <rPr>
        <vertAlign val="superscript"/>
        <sz val="10"/>
        <color theme="1" tint="0.14996795556505021"/>
        <rFont val="Calibri"/>
        <family val="2"/>
        <scheme val="minor"/>
      </rPr>
      <t>13</t>
    </r>
  </si>
  <si>
    <r>
      <t xml:space="preserve">EBTE </t>
    </r>
    <r>
      <rPr>
        <vertAlign val="superscript"/>
        <sz val="10"/>
        <color theme="1" tint="0.14996795556505021"/>
        <rFont val="Calibri"/>
        <family val="2"/>
        <scheme val="minor"/>
      </rPr>
      <t>1</t>
    </r>
  </si>
  <si>
    <r>
      <t>ESDE</t>
    </r>
    <r>
      <rPr>
        <vertAlign val="superscript"/>
        <sz val="10"/>
        <color theme="1" tint="0.14996795556505021"/>
        <rFont val="Calibri"/>
        <family val="2"/>
        <scheme val="minor"/>
      </rPr>
      <t xml:space="preserve"> 1</t>
    </r>
  </si>
  <si>
    <r>
      <t xml:space="preserve">ETSE </t>
    </r>
    <r>
      <rPr>
        <vertAlign val="superscript"/>
        <sz val="10"/>
        <color theme="1" tint="0.14996795556505021"/>
        <rFont val="Calibri"/>
        <family val="2"/>
        <scheme val="minor"/>
      </rPr>
      <t>1</t>
    </r>
  </si>
  <si>
    <r>
      <t xml:space="preserve">ESTE </t>
    </r>
    <r>
      <rPr>
        <vertAlign val="superscript"/>
        <sz val="10"/>
        <color theme="1" tint="0.14996795556505021"/>
        <rFont val="Calibri"/>
        <family val="2"/>
        <scheme val="minor"/>
      </rPr>
      <t>1</t>
    </r>
  </si>
  <si>
    <r>
      <t xml:space="preserve">Ivaí </t>
    </r>
    <r>
      <rPr>
        <vertAlign val="superscript"/>
        <sz val="10"/>
        <color theme="1" tint="0.14996795556505021"/>
        <rFont val="Calibri"/>
        <family val="2"/>
        <scheme val="minor"/>
      </rPr>
      <t>1</t>
    </r>
  </si>
  <si>
    <r>
      <t xml:space="preserve">EDTE </t>
    </r>
    <r>
      <rPr>
        <vertAlign val="superscript"/>
        <sz val="10"/>
        <color theme="1" tint="0.14996795556505021"/>
        <rFont val="Calibri"/>
        <family val="2"/>
        <scheme val="minor"/>
      </rPr>
      <t>1</t>
    </r>
  </si>
  <si>
    <r>
      <t xml:space="preserve">Ananaí </t>
    </r>
    <r>
      <rPr>
        <vertAlign val="superscript"/>
        <sz val="11"/>
        <color theme="0" tint="-0.499984740745262"/>
        <rFont val="Calibri"/>
        <family val="2"/>
        <scheme val="minor"/>
      </rPr>
      <t>2</t>
    </r>
  </si>
  <si>
    <r>
      <t xml:space="preserve">Pitiguari </t>
    </r>
    <r>
      <rPr>
        <vertAlign val="superscript"/>
        <sz val="11"/>
        <color theme="0" tint="-0.499984740745262"/>
        <rFont val="Calibri"/>
        <family val="2"/>
        <scheme val="minor"/>
      </rPr>
      <t>2</t>
    </r>
  </si>
  <si>
    <r>
      <t xml:space="preserve">Tangará </t>
    </r>
    <r>
      <rPr>
        <vertAlign val="superscript"/>
        <sz val="11"/>
        <color theme="0" tint="-0.499984740745262"/>
        <rFont val="Calibri"/>
        <family val="2"/>
        <scheme val="minor"/>
      </rPr>
      <t>2</t>
    </r>
  </si>
  <si>
    <r>
      <t xml:space="preserve">Saíra </t>
    </r>
    <r>
      <rPr>
        <vertAlign val="superscript"/>
        <sz val="11"/>
        <color theme="0" tint="-0.499984740745262"/>
        <rFont val="Calibri"/>
        <family val="2"/>
        <scheme val="minor"/>
      </rPr>
      <t>2</t>
    </r>
  </si>
  <si>
    <t>Total¹</t>
  </si>
  <si>
    <t>¹ Valor proporcional à participação da Taesa</t>
  </si>
  <si>
    <t xml:space="preserve">¹ Proportional to TAESA's stake </t>
  </si>
  <si>
    <r>
      <rPr>
        <vertAlign val="superscript"/>
        <sz val="11"/>
        <color rgb="FF808080"/>
        <rFont val="Calibri"/>
        <family val="2"/>
        <scheme val="minor"/>
      </rPr>
      <t>2</t>
    </r>
    <r>
      <rPr>
        <sz val="11"/>
        <color rgb="FF808080"/>
        <rFont val="Calibri"/>
        <family val="2"/>
        <scheme val="minor"/>
      </rPr>
      <t xml:space="preserve"> Em Construção</t>
    </r>
  </si>
  <si>
    <r>
      <rPr>
        <vertAlign val="superscript"/>
        <sz val="11"/>
        <color rgb="FF808080"/>
        <rFont val="Calibri"/>
        <family val="2"/>
        <scheme val="minor"/>
      </rPr>
      <t>2</t>
    </r>
    <r>
      <rPr>
        <sz val="11"/>
        <color rgb="FF808080"/>
        <rFont val="Calibri"/>
        <family val="2"/>
        <scheme val="minor"/>
      </rPr>
      <t xml:space="preserve"> Under Construction</t>
    </r>
  </si>
  <si>
    <r>
      <rPr>
        <vertAlign val="superscript"/>
        <sz val="11"/>
        <color rgb="FF808080"/>
        <rFont val="Calibri"/>
        <family val="2"/>
        <scheme val="minor"/>
      </rPr>
      <t xml:space="preserve">3 </t>
    </r>
    <r>
      <rPr>
        <sz val="11"/>
        <color rgb="FF808080"/>
        <rFont val="Calibri"/>
        <family val="2"/>
        <scheme val="minor"/>
      </rPr>
      <t>Concessão de Categoria II com ajuste pelo IPCA</t>
    </r>
  </si>
  <si>
    <r>
      <rPr>
        <vertAlign val="superscript"/>
        <sz val="11"/>
        <color rgb="FF808080"/>
        <rFont val="Calibri"/>
        <family val="2"/>
        <scheme val="minor"/>
      </rPr>
      <t xml:space="preserve">3 </t>
    </r>
    <r>
      <rPr>
        <sz val="11"/>
        <color rgb="FF808080"/>
        <rFont val="Calibri"/>
        <family val="2"/>
        <scheme val="minor"/>
      </rPr>
      <t>Category II Concession with IPCA Adjustment</t>
    </r>
  </si>
  <si>
    <t>Determination and Other Adjustments PA</t>
  </si>
  <si>
    <t>Retroactive PA</t>
  </si>
  <si>
    <t>Useful Life PA</t>
  </si>
  <si>
    <t>Ciclo RAP Detalhado</t>
  </si>
  <si>
    <t>Detailed RAP Cycle</t>
  </si>
  <si>
    <t>Resumo do Resultado</t>
  </si>
  <si>
    <t>Ciclo 2024/2025</t>
  </si>
  <si>
    <t>16th Debentures</t>
  </si>
  <si>
    <t>16ª Debêntures</t>
  </si>
  <si>
    <t>12º Debêntures</t>
  </si>
  <si>
    <t>8º Debêntures</t>
  </si>
  <si>
    <t>Gross Debt
R$ mn</t>
  </si>
  <si>
    <t>ETAU (75.6%)</t>
  </si>
  <si>
    <t>TBE (49.99%)</t>
  </si>
  <si>
    <t>AIE (50%)</t>
  </si>
  <si>
    <t>Dívida Bruta 
R$ MM</t>
  </si>
  <si>
    <t>ETAU (75,6%)</t>
  </si>
  <si>
    <t>TBE (49,99%)</t>
  </si>
  <si>
    <t>Summary of Results</t>
  </si>
  <si>
    <t>Capex Projets under Development</t>
  </si>
  <si>
    <t>Release 3Q24</t>
  </si>
  <si>
    <t>Release 3T24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</si>
</sst>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R$&quot;\ #,##0;[Red]\-&quot;R$&quot;\ #,##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000_);_(* \(#,##0.000\);_(* &quot;-&quot;??_);_(@_)"/>
    <numFmt numFmtId="169" formatCode="_-* #,##0_-;\-* #,##0_-;_-* &quot;-&quot;??_-;_-@_-"/>
    <numFmt numFmtId="170" formatCode="0.0%"/>
    <numFmt numFmtId="171" formatCode="#,##0.0"/>
    <numFmt numFmtId="172" formatCode="#,##0_ ;\-#,##0\ "/>
    <numFmt numFmtId="173" formatCode="_-* #,##0.0_-;\-* #,##0.0_-;_-* &quot;-&quot;??_-;_-@_-"/>
    <numFmt numFmtId="174" formatCode="_-* #,##0.00\ _€_-;\-* #,##0.00\ _€_-;_-* &quot;-&quot;??\ _€_-;_-@_-"/>
    <numFmt numFmtId="175" formatCode="_(&quot;R$ &quot;* #,##0.00_);_(&quot;R$ &quot;* \(#,##0.00\);_(&quot;R$ &quot;* &quot;-&quot;??_);_(@_)"/>
    <numFmt numFmtId="176" formatCode="&quot;$&quot;_(#,##0.00_);&quot;$&quot;\(#,##0.00\);&quot;$&quot;_(0.00_);@_)"/>
    <numFmt numFmtId="177" formatCode="\€_(#,##0.00_);\€\(#,##0.00\);\€_(0.00_);@_)"/>
    <numFmt numFmtId="178" formatCode="#\ ###\ ###\ ##0\ "/>
    <numFmt numFmtId="179" formatCode="_([$€]* #,##0.00_);_([$€]* \(#,##0.00\);_([$€]* &quot;-&quot;??_);_(@_)"/>
    <numFmt numFmtId="180" formatCode="_-* #,##0.00000_-;\-* #,##0.00000_-;_-* &quot;-&quot;??_-;_-@_-"/>
    <numFmt numFmtId="181" formatCode="_(##,##0,_);_(* \(##,##0,\);_(\ &quot;-&quot;_);_(@_)"/>
    <numFmt numFmtId="182" formatCode="_(##,##0.0,,_);_(* \(##,##0.0,,\);_(\ &quot;-&quot;_);_(@_)"/>
    <numFmt numFmtId="183" formatCode="0.0\ \p\p"/>
    <numFmt numFmtId="184" formatCode="_-* #,##0.0_-;\-* #,##0.0_-;_-* &quot;-&quot;?_-;_-@_-"/>
    <numFmt numFmtId="185" formatCode="#,##0.0\ &quot;pp&quot;"/>
    <numFmt numFmtId="186" formatCode="_(##,##0.0,_);_(* \(##,##0.0,\);_(\ &quot;-&quot;_);_(@_)"/>
    <numFmt numFmtId="187" formatCode="mmm/yyyy"/>
    <numFmt numFmtId="188" formatCode="0.0"/>
  </numFmts>
  <fonts count="13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4F6A57"/>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tint="-0.499984740745262"/>
      <name val="Calibri"/>
      <family val="2"/>
      <scheme val="minor"/>
    </font>
    <font>
      <b/>
      <sz val="11"/>
      <color rgb="FF808080"/>
      <name val="Calibri"/>
      <family val="2"/>
      <scheme val="minor"/>
    </font>
    <font>
      <sz val="11"/>
      <color rgb="FF80808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u/>
      <sz val="11"/>
      <color theme="10"/>
      <name val="Calibri"/>
      <family val="2"/>
      <scheme val="minor"/>
    </font>
    <font>
      <sz val="10"/>
      <name val="Arial"/>
      <family val="2"/>
    </font>
    <font>
      <sz val="10"/>
      <name val="Arial"/>
      <family val="2"/>
    </font>
    <font>
      <sz val="10"/>
      <color theme="1"/>
      <name val="Calibri"/>
      <family val="2"/>
      <scheme val="minor"/>
    </font>
    <font>
      <sz val="10"/>
      <name val="Arial"/>
      <family val="2"/>
    </font>
    <font>
      <sz val="12"/>
      <color rgb="FF808080"/>
      <name val="Calibri"/>
      <family val="2"/>
      <scheme val="minor"/>
    </font>
    <font>
      <sz val="12"/>
      <color theme="1"/>
      <name val="Calibri"/>
      <family val="2"/>
      <scheme val="minor"/>
    </font>
    <font>
      <b/>
      <sz val="12"/>
      <name val="Calibri"/>
      <family val="2"/>
      <scheme val="minor"/>
    </font>
    <font>
      <b/>
      <sz val="12"/>
      <color rgb="FF808080"/>
      <name val="Calibri"/>
      <family val="2"/>
      <scheme val="minor"/>
    </font>
    <font>
      <u/>
      <sz val="12"/>
      <color theme="10"/>
      <name val="Calibri"/>
      <family val="2"/>
      <scheme val="minor"/>
    </font>
    <font>
      <sz val="11"/>
      <color theme="1" tint="0.34998626667073579"/>
      <name val="Calibri"/>
      <family val="2"/>
      <scheme val="minor"/>
    </font>
    <font>
      <sz val="12"/>
      <color theme="1" tint="0.34998626667073579"/>
      <name val="Calibri"/>
      <family val="2"/>
      <scheme val="minor"/>
    </font>
    <font>
      <sz val="9"/>
      <color theme="0" tint="-0.499984740745262"/>
      <name val="Calibri"/>
      <family val="2"/>
      <scheme val="minor"/>
    </font>
    <font>
      <sz val="10"/>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amily val="2"/>
    </font>
    <font>
      <sz val="7"/>
      <name val="SwitzerlandLight"/>
    </font>
    <font>
      <sz val="10"/>
      <name val="Courier"/>
      <family val="3"/>
    </font>
    <font>
      <sz val="10"/>
      <color theme="1"/>
      <name val="Arial"/>
      <family val="2"/>
    </font>
    <font>
      <sz val="8"/>
      <color indexed="10"/>
      <name val="MS Sans Serif"/>
      <family val="2"/>
    </font>
    <font>
      <sz val="10"/>
      <name val="Arial"/>
      <family val="2"/>
    </font>
    <font>
      <sz val="10"/>
      <name val="Arial"/>
      <family val="2"/>
    </font>
    <font>
      <u/>
      <sz val="14"/>
      <color theme="10"/>
      <name val="Calibri"/>
      <family val="2"/>
      <scheme val="minor"/>
    </font>
    <font>
      <b/>
      <sz val="12"/>
      <color theme="0" tint="-0.499984740745262"/>
      <name val="Calibri"/>
      <family val="2"/>
      <scheme val="minor"/>
    </font>
    <font>
      <sz val="12"/>
      <color theme="1" tint="0.499984740745262"/>
      <name val="Calibri"/>
      <family val="2"/>
      <scheme val="minor"/>
    </font>
    <font>
      <b/>
      <sz val="11"/>
      <color rgb="FFFF0000"/>
      <name val="Calibri"/>
      <family val="2"/>
      <scheme val="minor"/>
    </font>
    <font>
      <u/>
      <sz val="14"/>
      <color rgb="FFFF0000"/>
      <name val="Calibri"/>
      <family val="2"/>
      <scheme val="minor"/>
    </font>
    <font>
      <sz val="10"/>
      <color theme="1" tint="0.14999847407452621"/>
      <name val="Calibri"/>
      <family val="2"/>
      <scheme val="minor"/>
    </font>
    <font>
      <b/>
      <sz val="10.5"/>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sz val="10.5"/>
      <color theme="1" tint="0.14999847407452621"/>
      <name val="Calibri"/>
      <family val="2"/>
      <scheme val="minor"/>
    </font>
    <font>
      <b/>
      <sz val="10"/>
      <color theme="0"/>
      <name val="Calibri"/>
      <family val="2"/>
      <scheme val="minor"/>
    </font>
    <font>
      <b/>
      <sz val="10"/>
      <color theme="1"/>
      <name val="Calibri"/>
      <family val="2"/>
      <scheme val="minor"/>
    </font>
    <font>
      <b/>
      <sz val="11"/>
      <color theme="1" tint="0.14999847407452621"/>
      <name val="Calibri"/>
      <family val="2"/>
      <scheme val="minor"/>
    </font>
    <font>
      <b/>
      <sz val="12"/>
      <color theme="0"/>
      <name val="Calibri"/>
      <family val="2"/>
      <scheme val="minor"/>
    </font>
    <font>
      <sz val="10.5"/>
      <color theme="0" tint="-0.499984740745262"/>
      <name val="Calibri"/>
      <family val="2"/>
      <scheme val="minor"/>
    </font>
    <font>
      <sz val="10.5"/>
      <color theme="1"/>
      <name val="Calibri"/>
      <family val="2"/>
      <scheme val="minor"/>
    </font>
    <font>
      <b/>
      <sz val="11"/>
      <color theme="1" tint="0.249977111117893"/>
      <name val="Calibri"/>
      <family val="2"/>
      <scheme val="minor"/>
    </font>
    <font>
      <sz val="11"/>
      <color theme="1" tint="0.249977111117893"/>
      <name val="Calibri"/>
      <family val="2"/>
      <scheme val="minor"/>
    </font>
    <font>
      <b/>
      <sz val="11"/>
      <color theme="2" tint="-0.749992370372631"/>
      <name val="Calibri"/>
      <family val="2"/>
      <scheme val="minor"/>
    </font>
    <font>
      <u/>
      <sz val="10.5"/>
      <color theme="10"/>
      <name val="Calibri"/>
      <family val="2"/>
      <scheme val="minor"/>
    </font>
    <font>
      <sz val="10.5"/>
      <color theme="1" tint="0.34998626667073579"/>
      <name val="Calibri"/>
      <family val="2"/>
      <scheme val="minor"/>
    </font>
    <font>
      <b/>
      <sz val="10.5"/>
      <color theme="0"/>
      <name val="Calibri"/>
      <family val="2"/>
      <scheme val="minor"/>
    </font>
    <font>
      <b/>
      <sz val="10.5"/>
      <color rgb="FFFF0000"/>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vertAlign val="superscript"/>
      <sz val="10"/>
      <color theme="0"/>
      <name val="Calibri"/>
      <family val="2"/>
      <scheme val="minor"/>
    </font>
    <font>
      <sz val="10"/>
      <color rgb="FF000000"/>
      <name val="Arial"/>
      <family val="2"/>
    </font>
    <font>
      <sz val="12"/>
      <color theme="0" tint="-0.499984740745262"/>
      <name val="Calibri"/>
      <family val="2"/>
      <scheme val="minor"/>
    </font>
    <font>
      <b/>
      <sz val="10.5"/>
      <color theme="0" tint="-0.499984740745262"/>
      <name val="Calibri"/>
      <family val="2"/>
      <scheme val="minor"/>
    </font>
    <font>
      <b/>
      <sz val="10.5"/>
      <color theme="1"/>
      <name val="Calibri"/>
      <family val="2"/>
      <scheme val="minor"/>
    </font>
    <font>
      <b/>
      <sz val="11"/>
      <color rgb="FF000000"/>
      <name val="Calibri"/>
      <family val="2"/>
    </font>
    <font>
      <sz val="11"/>
      <color theme="1"/>
      <name val="Calibri"/>
      <family val="2"/>
    </font>
    <font>
      <b/>
      <sz val="11"/>
      <color rgb="FFFFFFFF"/>
      <name val="Calibri"/>
      <family val="2"/>
    </font>
    <font>
      <b/>
      <sz val="10"/>
      <color rgb="FF000000"/>
      <name val="Calibre"/>
    </font>
    <font>
      <sz val="10"/>
      <color rgb="FFF2F2F2"/>
      <name val="Calibre"/>
    </font>
    <font>
      <sz val="10"/>
      <color rgb="FF000000"/>
      <name val="Calibre"/>
    </font>
    <font>
      <i/>
      <sz val="10"/>
      <color rgb="FFF2F2F2"/>
      <name val="Calibre"/>
    </font>
    <font>
      <sz val="10"/>
      <color rgb="FF000000"/>
      <name val="Calibri"/>
      <family val="2"/>
      <scheme val="minor"/>
    </font>
    <font>
      <sz val="8"/>
      <name val="Calibri"/>
      <family val="2"/>
      <scheme val="minor"/>
    </font>
    <font>
      <vertAlign val="superscript"/>
      <sz val="11"/>
      <color theme="0" tint="-0.499984740745262"/>
      <name val="Calibri"/>
      <family val="2"/>
      <scheme val="minor"/>
    </font>
    <font>
      <vertAlign val="superscript"/>
      <sz val="10"/>
      <color theme="0" tint="-0.499984740745262"/>
      <name val="Calibri"/>
      <family val="2"/>
      <scheme val="minor"/>
    </font>
    <font>
      <sz val="10"/>
      <color theme="0" tint="-0.499984740745262"/>
      <name val="Calibri"/>
      <family val="2"/>
      <scheme val="minor"/>
    </font>
    <font>
      <vertAlign val="superscript"/>
      <sz val="10"/>
      <color theme="1"/>
      <name val="Calibri"/>
      <family val="2"/>
      <scheme val="minor"/>
    </font>
    <font>
      <b/>
      <sz val="12"/>
      <color theme="1"/>
      <name val="Calibri"/>
      <family val="2"/>
      <scheme val="minor"/>
    </font>
    <font>
      <vertAlign val="superscript"/>
      <sz val="10"/>
      <name val="Calibri"/>
      <family val="2"/>
    </font>
    <font>
      <vertAlign val="superscript"/>
      <sz val="10"/>
      <name val="Calibri"/>
      <family val="2"/>
      <scheme val="minor"/>
    </font>
    <font>
      <u/>
      <sz val="10"/>
      <color theme="1"/>
      <name val="Calibri"/>
      <family val="2"/>
      <scheme val="minor"/>
    </font>
    <font>
      <u/>
      <sz val="10"/>
      <color theme="10"/>
      <name val="Calibri"/>
      <family val="2"/>
      <scheme val="minor"/>
    </font>
    <font>
      <sz val="10"/>
      <color rgb="FF808080"/>
      <name val="Calibri"/>
      <family val="2"/>
      <scheme val="minor"/>
    </font>
    <font>
      <sz val="10"/>
      <color theme="1" tint="0.34998626667073579"/>
      <name val="Calibri"/>
      <family val="2"/>
      <scheme val="minor"/>
    </font>
    <font>
      <sz val="10"/>
      <name val="Calibri"/>
      <family val="2"/>
      <scheme val="minor"/>
    </font>
    <font>
      <vertAlign val="superscript"/>
      <sz val="10"/>
      <color rgb="FF808080"/>
      <name val="Calibri"/>
      <family val="2"/>
      <scheme val="minor"/>
    </font>
    <font>
      <sz val="9"/>
      <color indexed="81"/>
      <name val="Segoe UI"/>
      <family val="2"/>
    </font>
    <font>
      <b/>
      <sz val="9"/>
      <color indexed="81"/>
      <name val="Segoe UI"/>
      <family val="2"/>
    </font>
    <font>
      <sz val="9"/>
      <name val="Arial"/>
      <family val="2"/>
    </font>
    <font>
      <sz val="8"/>
      <color theme="1"/>
      <name val="Calibri"/>
      <family val="2"/>
      <scheme val="minor"/>
    </font>
    <font>
      <b/>
      <sz val="12"/>
      <color rgb="FFFFFFFF"/>
      <name val="Calibri"/>
      <family val="2"/>
    </font>
    <font>
      <sz val="9"/>
      <color rgb="FF000000"/>
      <name val="Calibri"/>
      <family val="2"/>
    </font>
    <font>
      <sz val="9"/>
      <name val="Calibri"/>
      <family val="2"/>
    </font>
    <font>
      <sz val="8"/>
      <color theme="0" tint="-0.34998626667073579"/>
      <name val="Calibri"/>
      <family val="2"/>
      <scheme val="minor"/>
    </font>
    <font>
      <sz val="10"/>
      <color rgb="FFFF0000"/>
      <name val="Calibri"/>
      <family val="2"/>
      <scheme val="minor"/>
    </font>
    <font>
      <sz val="8"/>
      <color rgb="FFFF0000"/>
      <name val="Calibri"/>
      <family val="2"/>
      <scheme val="minor"/>
    </font>
    <font>
      <b/>
      <sz val="8"/>
      <color theme="0"/>
      <name val="Calibri"/>
      <family val="2"/>
      <scheme val="minor"/>
    </font>
    <font>
      <b/>
      <sz val="8"/>
      <name val="Calibri"/>
      <family val="2"/>
      <scheme val="minor"/>
    </font>
    <font>
      <b/>
      <sz val="8"/>
      <color theme="1"/>
      <name val="Calibri"/>
      <family val="2"/>
      <scheme val="minor"/>
    </font>
    <font>
      <vertAlign val="superscript"/>
      <sz val="11"/>
      <name val="Calibri"/>
      <family val="2"/>
      <scheme val="minor"/>
    </font>
    <font>
      <b/>
      <sz val="9"/>
      <color theme="0"/>
      <name val="Arial"/>
      <family val="2"/>
    </font>
    <font>
      <sz val="9"/>
      <color theme="1"/>
      <name val="Arial"/>
      <family val="2"/>
    </font>
    <font>
      <b/>
      <sz val="9"/>
      <color theme="1"/>
      <name val="Arial"/>
      <family val="2"/>
    </font>
    <font>
      <b/>
      <sz val="9"/>
      <name val="Arial"/>
      <family val="2"/>
    </font>
    <font>
      <i/>
      <sz val="11"/>
      <color theme="1"/>
      <name val="Calibri"/>
      <family val="2"/>
      <scheme val="minor"/>
    </font>
    <font>
      <i/>
      <sz val="11"/>
      <name val="Calibri"/>
      <family val="2"/>
      <scheme val="minor"/>
    </font>
    <font>
      <b/>
      <sz val="11"/>
      <color theme="0" tint="-0.499984740745262"/>
      <name val="Calibri"/>
      <family val="2"/>
      <scheme val="minor"/>
    </font>
    <font>
      <vertAlign val="superscript"/>
      <sz val="10"/>
      <color theme="1" tint="0.14996795556505021"/>
      <name val="Calibri"/>
      <family val="2"/>
      <scheme val="minor"/>
    </font>
    <font>
      <vertAlign val="superscript"/>
      <sz val="11"/>
      <color rgb="FF808080"/>
      <name val="Calibri"/>
      <family val="2"/>
      <scheme val="minor"/>
    </font>
    <font>
      <b/>
      <u/>
      <sz val="11"/>
      <color theme="1"/>
      <name val="Calibri"/>
      <family val="2"/>
      <scheme val="minor"/>
    </font>
    <font>
      <strike/>
      <sz val="11"/>
      <color theme="1"/>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5376A"/>
        <bgColor indexed="64"/>
      </patternFill>
    </fill>
    <fill>
      <patternFill patternType="solid">
        <fgColor theme="0" tint="-0.499984740745262"/>
        <bgColor indexed="64"/>
      </patternFill>
    </fill>
    <fill>
      <patternFill patternType="solid">
        <fgColor rgb="FF05286A"/>
        <bgColor indexed="64"/>
      </patternFill>
    </fill>
    <fill>
      <patternFill patternType="solid">
        <fgColor rgb="FFF4F7FA"/>
        <bgColor indexed="64"/>
      </patternFill>
    </fill>
    <fill>
      <patternFill patternType="solid">
        <fgColor rgb="FFFFFFFF"/>
        <bgColor indexed="64"/>
      </patternFill>
    </fill>
    <fill>
      <patternFill patternType="solid">
        <fgColor rgb="FFEAEAEA"/>
        <bgColor indexed="64"/>
      </patternFill>
    </fill>
    <fill>
      <patternFill patternType="solid">
        <fgColor rgb="FF05286A"/>
        <bgColor rgb="FF000000"/>
      </patternFill>
    </fill>
    <fill>
      <patternFill patternType="solid">
        <fgColor rgb="FF002060"/>
        <bgColor indexed="64"/>
      </patternFill>
    </fill>
    <fill>
      <patternFill patternType="gray0625"/>
    </fill>
    <fill>
      <patternFill patternType="gray0625">
        <bgColor rgb="FFF4F7FA"/>
      </patternFill>
    </fill>
    <fill>
      <patternFill patternType="gray0625">
        <bgColor theme="0"/>
      </patternFill>
    </fill>
    <fill>
      <patternFill patternType="solid">
        <fgColor theme="0" tint="-0.14999847407452621"/>
        <bgColor indexed="64"/>
      </patternFill>
    </fill>
  </fills>
  <borders count="72">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ck">
        <color rgb="FF4F6A57"/>
      </left>
      <right style="thick">
        <color rgb="FF4F6A57"/>
      </right>
      <top style="thick">
        <color rgb="FF4F6A57"/>
      </top>
      <bottom style="thick">
        <color rgb="FF4F6A57"/>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hair">
        <color indexed="64"/>
      </right>
      <top/>
      <bottom/>
      <diagonal/>
    </border>
    <border>
      <left/>
      <right/>
      <top style="thin">
        <color indexed="62"/>
      </top>
      <bottom style="double">
        <color indexed="62"/>
      </bottom>
      <diagonal/>
    </border>
    <border>
      <left/>
      <right/>
      <top style="thin">
        <color indexed="64"/>
      </top>
      <bottom/>
      <diagonal/>
    </border>
    <border>
      <left style="thick">
        <color rgb="FF4F6A57"/>
      </left>
      <right/>
      <top style="thick">
        <color rgb="FF4F6A57"/>
      </top>
      <bottom style="thick">
        <color rgb="FF4F6A57"/>
      </bottom>
      <diagonal/>
    </border>
    <border>
      <left/>
      <right/>
      <top/>
      <bottom style="thin">
        <color theme="0"/>
      </bottom>
      <diagonal/>
    </border>
    <border>
      <left style="thin">
        <color indexed="9"/>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style="thin">
        <color rgb="FFFFFFFF"/>
      </left>
      <right style="thin">
        <color rgb="FFFFFFFF"/>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style="thin">
        <color indexed="64"/>
      </top>
      <bottom/>
      <diagonal/>
    </border>
    <border>
      <left style="thin">
        <color rgb="FFFFFFFF"/>
      </left>
      <right style="thin">
        <color rgb="FFFFFFFF"/>
      </right>
      <top/>
      <bottom style="double">
        <color indexed="64"/>
      </bottom>
      <diagonal/>
    </border>
    <border>
      <left/>
      <right/>
      <top style="thin">
        <color theme="0"/>
      </top>
      <bottom/>
      <diagonal/>
    </border>
    <border>
      <left/>
      <right style="thick">
        <color rgb="FF4F6A57"/>
      </right>
      <top style="thick">
        <color rgb="FF4F6A57"/>
      </top>
      <bottom style="thick">
        <color rgb="FF4F6A57"/>
      </bottom>
      <diagonal/>
    </border>
    <border>
      <left style="thin">
        <color rgb="FFFFFFFF"/>
      </left>
      <right style="thin">
        <color rgb="FFFFFFFF"/>
      </right>
      <top style="thin">
        <color theme="0" tint="-0.499984740745262"/>
      </top>
      <bottom style="thin">
        <color theme="0" tint="-0.499984740745262"/>
      </bottom>
      <diagonal/>
    </border>
    <border>
      <left style="medium">
        <color theme="0"/>
      </left>
      <right style="medium">
        <color theme="0"/>
      </right>
      <top style="thin">
        <color theme="0" tint="-0.499984740745262"/>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bottom style="thin">
        <color theme="0" tint="-0.499984740745262"/>
      </bottom>
      <diagonal/>
    </border>
    <border>
      <left/>
      <right style="thin">
        <color theme="0"/>
      </right>
      <top/>
      <bottom style="thin">
        <color theme="0" tint="-0.499984740745262"/>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5286A"/>
      </left>
      <right/>
      <top/>
      <bottom style="thin">
        <color rgb="FF05286A"/>
      </bottom>
      <diagonal/>
    </border>
    <border>
      <left/>
      <right/>
      <top/>
      <bottom style="thin">
        <color rgb="FF05286A"/>
      </bottom>
      <diagonal/>
    </border>
    <border>
      <left style="medium">
        <color theme="0"/>
      </left>
      <right style="medium">
        <color theme="0"/>
      </right>
      <top style="thin">
        <color theme="0" tint="-0.499984740745262"/>
      </top>
      <bottom style="thin">
        <color theme="0" tint="-0.499984740745262"/>
      </bottom>
      <diagonal/>
    </border>
    <border>
      <left/>
      <right/>
      <top/>
      <bottom style="thin">
        <color theme="0" tint="-0.34998626667073579"/>
      </bottom>
      <diagonal/>
    </border>
    <border>
      <left style="thin">
        <color theme="0"/>
      </left>
      <right/>
      <top style="thin">
        <color theme="0"/>
      </top>
      <bottom style="thin">
        <color theme="0"/>
      </bottom>
      <diagonal/>
    </border>
    <border>
      <left/>
      <right/>
      <top style="thin">
        <color theme="1"/>
      </top>
      <bottom style="thin">
        <color theme="1"/>
      </bottom>
      <diagonal/>
    </border>
    <border>
      <left/>
      <right/>
      <top/>
      <bottom style="thin">
        <color theme="0" tint="-4.9989318521683403E-2"/>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style="thin">
        <color indexed="64"/>
      </top>
      <bottom/>
      <diagonal/>
    </border>
    <border>
      <left style="medium">
        <color theme="0"/>
      </left>
      <right/>
      <top/>
      <bottom/>
      <diagonal/>
    </border>
    <border>
      <left style="medium">
        <color theme="0"/>
      </left>
      <right/>
      <top/>
      <bottom style="thin">
        <color indexed="64"/>
      </bottom>
      <diagonal/>
    </border>
    <border>
      <left/>
      <right style="thin">
        <color theme="0"/>
      </right>
      <top/>
      <bottom style="thin">
        <color indexed="64"/>
      </bottom>
      <diagonal/>
    </border>
    <border>
      <left/>
      <right style="medium">
        <color theme="0"/>
      </right>
      <top/>
      <bottom style="thin">
        <color indexed="64"/>
      </bottom>
      <diagonal/>
    </border>
    <border>
      <left style="medium">
        <color theme="0"/>
      </left>
      <right style="medium">
        <color theme="0"/>
      </right>
      <top style="medium">
        <color theme="0"/>
      </top>
      <bottom style="thin">
        <color theme="0"/>
      </bottom>
      <diagonal/>
    </border>
  </borders>
  <cellStyleXfs count="318">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65" fontId="2" fillId="0" borderId="0" applyFont="0" applyFill="0" applyBorder="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0" fillId="8" borderId="7" applyNumberFormat="0" applyAlignment="0" applyProtection="0"/>
    <xf numFmtId="0" fontId="20" fillId="8" borderId="7" applyNumberFormat="0" applyAlignment="0" applyProtection="0"/>
    <xf numFmtId="0" fontId="7" fillId="9" borderId="10" applyNumberFormat="0" applyAlignment="0" applyProtection="0"/>
    <xf numFmtId="0" fontId="7" fillId="9" borderId="10"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7" borderId="7" applyNumberFormat="0" applyAlignment="0" applyProtection="0"/>
    <xf numFmtId="0" fontId="18" fillId="7"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17" fillId="6" borderId="0" applyNumberFormat="0" applyBorder="0" applyAlignment="0" applyProtection="0"/>
    <xf numFmtId="0" fontId="17" fillId="6"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19" fillId="8" borderId="8" applyNumberFormat="0" applyAlignment="0" applyProtection="0"/>
    <xf numFmtId="0" fontId="19" fillId="8" borderId="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0" borderId="13"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165"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0"/>
    <xf numFmtId="165" fontId="1" fillId="0" borderId="0" applyFont="0" applyFill="0" applyBorder="0" applyAlignment="0" applyProtection="0"/>
    <xf numFmtId="0" fontId="29" fillId="0" borderId="0"/>
    <xf numFmtId="165" fontId="25" fillId="0" borderId="0" applyFont="0" applyFill="0" applyBorder="0" applyAlignment="0" applyProtection="0"/>
    <xf numFmtId="9" fontId="25" fillId="0" borderId="0" applyFont="0" applyFill="0" applyBorder="0" applyAlignment="0" applyProtection="0"/>
    <xf numFmtId="0" fontId="2" fillId="0" borderId="0"/>
    <xf numFmtId="0" fontId="2" fillId="0" borderId="0"/>
    <xf numFmtId="17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xf numFmtId="165" fontId="1" fillId="0" borderId="0" applyFont="0" applyFill="0" applyBorder="0" applyAlignment="0" applyProtection="0"/>
    <xf numFmtId="174" fontId="1"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5"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40"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7"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3"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0" fontId="41" fillId="0" borderId="0" applyNumberFormat="0" applyFill="0" applyBorder="0" applyAlignment="0" applyProtection="0"/>
    <xf numFmtId="0" fontId="42" fillId="0" borderId="16" applyNumberFormat="0" applyFill="0" applyAlignment="0" applyProtection="0"/>
    <xf numFmtId="0" fontId="43" fillId="0" borderId="17" applyNumberFormat="0" applyFill="0" applyProtection="0">
      <alignment horizontal="center"/>
    </xf>
    <xf numFmtId="0" fontId="44" fillId="0" borderId="0" applyNumberFormat="0" applyFill="0" applyBorder="0" applyProtection="0">
      <alignment horizontal="centerContinuous"/>
    </xf>
    <xf numFmtId="37" fontId="2" fillId="0" borderId="0"/>
    <xf numFmtId="0" fontId="45" fillId="0" borderId="0"/>
    <xf numFmtId="178" fontId="46" fillId="0" borderId="18"/>
    <xf numFmtId="165" fontId="2" fillId="0" borderId="0" applyFont="0" applyFill="0" applyBorder="0" applyAlignment="0" applyProtection="0"/>
    <xf numFmtId="0" fontId="47" fillId="0" borderId="0">
      <alignment vertical="center"/>
    </xf>
    <xf numFmtId="17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48" fillId="0" borderId="0"/>
    <xf numFmtId="165" fontId="1" fillId="0" borderId="0" applyFont="0" applyFill="0" applyBorder="0" applyAlignment="0" applyProtection="0"/>
    <xf numFmtId="165" fontId="1" fillId="0" borderId="0" applyFont="0" applyFill="0" applyBorder="0" applyAlignment="0" applyProtection="0"/>
    <xf numFmtId="0" fontId="49" fillId="0" borderId="0" pivotButton="1"/>
    <xf numFmtId="165" fontId="1" fillId="0" borderId="0" applyFont="0" applyFill="0" applyBorder="0" applyAlignment="0" applyProtection="0"/>
    <xf numFmtId="0" fontId="48" fillId="0" borderId="0"/>
    <xf numFmtId="165" fontId="1" fillId="0" borderId="0" applyFont="0" applyFill="0" applyBorder="0" applyAlignment="0" applyProtection="0"/>
    <xf numFmtId="0" fontId="2" fillId="0" borderId="0"/>
    <xf numFmtId="165" fontId="1"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xf numFmtId="0" fontId="26" fillId="0" borderId="19" applyNumberFormat="0" applyFill="0" applyAlignment="0" applyProtection="0"/>
    <xf numFmtId="165" fontId="1"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 fillId="0" borderId="0"/>
    <xf numFmtId="0" fontId="1" fillId="10" borderId="11" applyNumberFormat="0" applyFont="0" applyAlignment="0" applyProtection="0"/>
    <xf numFmtId="0" fontId="2" fillId="0" borderId="0"/>
    <xf numFmtId="0" fontId="50"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1" fillId="0" borderId="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25">
    <xf numFmtId="0" fontId="0" fillId="0" borderId="0" xfId="0"/>
    <xf numFmtId="0" fontId="0" fillId="0" borderId="0" xfId="0" applyAlignment="1">
      <alignment horizontal="center"/>
    </xf>
    <xf numFmtId="0" fontId="6" fillId="0" borderId="0" xfId="3" applyFont="1" applyBorder="1" applyAlignment="1">
      <alignment horizontal="left"/>
    </xf>
    <xf numFmtId="0" fontId="6" fillId="2" borderId="0" xfId="3" applyFont="1" applyFill="1" applyBorder="1" applyAlignment="1"/>
    <xf numFmtId="0" fontId="0" fillId="2" borderId="0" xfId="0" applyFill="1"/>
    <xf numFmtId="170" fontId="0" fillId="0" borderId="0" xfId="0" applyNumberFormat="1"/>
    <xf numFmtId="165" fontId="0" fillId="0" borderId="0" xfId="2" applyFont="1"/>
    <xf numFmtId="0" fontId="3" fillId="0" borderId="0" xfId="0" applyFont="1" applyAlignment="1">
      <alignment vertical="center"/>
    </xf>
    <xf numFmtId="0" fontId="0" fillId="0" borderId="0" xfId="0" applyAlignment="1">
      <alignment vertical="center"/>
    </xf>
    <xf numFmtId="166" fontId="8" fillId="0" borderId="0" xfId="0" applyNumberFormat="1" applyFont="1" applyAlignment="1">
      <alignment horizontal="right"/>
    </xf>
    <xf numFmtId="166" fontId="8" fillId="0" borderId="0" xfId="0" quotePrefix="1" applyNumberFormat="1" applyFont="1" applyAlignment="1">
      <alignment horizontal="left"/>
    </xf>
    <xf numFmtId="0" fontId="0" fillId="0" borderId="1" xfId="0" applyBorder="1"/>
    <xf numFmtId="0" fontId="27" fillId="0" borderId="0" xfId="128"/>
    <xf numFmtId="0" fontId="27" fillId="0" borderId="14" xfId="128" applyBorder="1" applyAlignment="1">
      <alignment horizontal="center"/>
    </xf>
    <xf numFmtId="166" fontId="0" fillId="0" borderId="0" xfId="0" applyNumberFormat="1"/>
    <xf numFmtId="9" fontId="0" fillId="0" borderId="0" xfId="1" applyFont="1"/>
    <xf numFmtId="0" fontId="1" fillId="0" borderId="0" xfId="0" applyFont="1"/>
    <xf numFmtId="0" fontId="6" fillId="2" borderId="0" xfId="0" applyFont="1" applyFill="1"/>
    <xf numFmtId="0" fontId="0" fillId="2" borderId="1" xfId="0" applyFill="1" applyBorder="1"/>
    <xf numFmtId="0" fontId="1" fillId="2" borderId="0" xfId="0" applyFont="1" applyFill="1"/>
    <xf numFmtId="168" fontId="0" fillId="0" borderId="0" xfId="0" applyNumberFormat="1"/>
    <xf numFmtId="0" fontId="0" fillId="0" borderId="1" xfId="0" applyBorder="1" applyAlignment="1">
      <alignment horizontal="center"/>
    </xf>
    <xf numFmtId="10" fontId="5" fillId="0" borderId="0" xfId="1" applyNumberFormat="1" applyFont="1" applyBorder="1"/>
    <xf numFmtId="171" fontId="0" fillId="0" borderId="0" xfId="0" applyNumberFormat="1"/>
    <xf numFmtId="0" fontId="27" fillId="0" borderId="0" xfId="128" applyBorder="1" applyAlignment="1">
      <alignment horizontal="center"/>
    </xf>
    <xf numFmtId="0" fontId="10" fillId="2" borderId="0" xfId="3" applyFont="1" applyFill="1" applyBorder="1" applyAlignment="1">
      <alignment vertical="center" wrapText="1"/>
    </xf>
    <xf numFmtId="0" fontId="33" fillId="0" borderId="0" xfId="0" applyFont="1"/>
    <xf numFmtId="0" fontId="32" fillId="0" borderId="0" xfId="3" applyFont="1" applyBorder="1" applyAlignment="1">
      <alignment horizontal="left"/>
    </xf>
    <xf numFmtId="0" fontId="34" fillId="0" borderId="0" xfId="3" applyFont="1" applyBorder="1" applyAlignment="1">
      <alignment horizontal="left"/>
    </xf>
    <xf numFmtId="0" fontId="36" fillId="2" borderId="0" xfId="128" applyFont="1" applyFill="1" applyBorder="1" applyAlignment="1">
      <alignment horizontal="center"/>
    </xf>
    <xf numFmtId="0" fontId="33" fillId="2" borderId="0" xfId="0" applyFont="1" applyFill="1"/>
    <xf numFmtId="170" fontId="33" fillId="2" borderId="0" xfId="0" applyNumberFormat="1" applyFont="1" applyFill="1"/>
    <xf numFmtId="0" fontId="33" fillId="0" borderId="1" xfId="0" applyFont="1" applyBorder="1"/>
    <xf numFmtId="166" fontId="33" fillId="0" borderId="1" xfId="0" applyNumberFormat="1" applyFont="1" applyBorder="1"/>
    <xf numFmtId="170" fontId="33" fillId="0" borderId="0" xfId="0" applyNumberFormat="1" applyFont="1"/>
    <xf numFmtId="0" fontId="32" fillId="0" borderId="0" xfId="3" applyFont="1" applyFill="1" applyBorder="1" applyAlignment="1">
      <alignment horizontal="center" vertical="center" wrapText="1"/>
    </xf>
    <xf numFmtId="0" fontId="9" fillId="2" borderId="2" xfId="3" quotePrefix="1" applyFont="1" applyFill="1" applyBorder="1" applyAlignment="1">
      <alignment horizontal="left" vertical="center" wrapText="1"/>
    </xf>
    <xf numFmtId="0" fontId="9" fillId="2" borderId="0" xfId="3" applyFont="1" applyFill="1" applyBorder="1" applyAlignment="1">
      <alignment horizontal="left"/>
    </xf>
    <xf numFmtId="0" fontId="10" fillId="2" borderId="0" xfId="3" applyFont="1" applyFill="1" applyBorder="1" applyAlignment="1"/>
    <xf numFmtId="0" fontId="10" fillId="2" borderId="0" xfId="3" applyFont="1" applyFill="1" applyBorder="1" applyAlignment="1">
      <alignment horizontal="left"/>
    </xf>
    <xf numFmtId="0" fontId="10" fillId="0" borderId="0" xfId="3" applyFont="1" applyFill="1" applyBorder="1" applyAlignment="1"/>
    <xf numFmtId="0" fontId="37" fillId="0" borderId="0" xfId="0" applyFont="1"/>
    <xf numFmtId="165" fontId="0" fillId="0" borderId="0" xfId="2" applyFont="1" applyFill="1"/>
    <xf numFmtId="0" fontId="37" fillId="0" borderId="0" xfId="0" applyFont="1" applyAlignment="1">
      <alignment horizontal="center"/>
    </xf>
    <xf numFmtId="172" fontId="39" fillId="0" borderId="0" xfId="0" applyNumberFormat="1" applyFont="1" applyAlignment="1">
      <alignment horizontal="left"/>
    </xf>
    <xf numFmtId="166" fontId="0" fillId="0" borderId="0" xfId="0" applyNumberFormat="1" applyAlignment="1">
      <alignment horizontal="center"/>
    </xf>
    <xf numFmtId="0" fontId="0" fillId="0" borderId="0" xfId="0" quotePrefix="1"/>
    <xf numFmtId="165" fontId="22" fillId="0" borderId="0" xfId="0" applyNumberFormat="1" applyFont="1"/>
    <xf numFmtId="0" fontId="33" fillId="0" borderId="0" xfId="0" applyFont="1" applyAlignment="1">
      <alignment horizontal="center"/>
    </xf>
    <xf numFmtId="0" fontId="33" fillId="2" borderId="0" xfId="0" applyFont="1" applyFill="1" applyAlignment="1">
      <alignment horizontal="center"/>
    </xf>
    <xf numFmtId="170" fontId="33" fillId="0" borderId="0" xfId="0" applyNumberFormat="1" applyFont="1" applyAlignment="1">
      <alignment horizontal="center"/>
    </xf>
    <xf numFmtId="170" fontId="33" fillId="2" borderId="0" xfId="0" applyNumberFormat="1" applyFont="1" applyFill="1" applyAlignment="1">
      <alignment horizontal="center"/>
    </xf>
    <xf numFmtId="0" fontId="36" fillId="0" borderId="0" xfId="128" applyFont="1" applyFill="1" applyBorder="1" applyAlignment="1">
      <alignment horizontal="center"/>
    </xf>
    <xf numFmtId="0" fontId="33" fillId="0" borderId="1" xfId="0" applyFont="1" applyBorder="1" applyAlignment="1">
      <alignment horizontal="center"/>
    </xf>
    <xf numFmtId="166" fontId="33" fillId="2" borderId="1" xfId="0" applyNumberFormat="1" applyFont="1" applyFill="1" applyBorder="1" applyAlignment="1">
      <alignment horizontal="center"/>
    </xf>
    <xf numFmtId="166" fontId="33" fillId="0" borderId="1" xfId="0" applyNumberFormat="1" applyFont="1" applyBorder="1" applyAlignment="1">
      <alignment horizontal="center"/>
    </xf>
    <xf numFmtId="0" fontId="32" fillId="0" borderId="2" xfId="3" quotePrefix="1" applyFont="1" applyFill="1" applyBorder="1" applyAlignment="1">
      <alignment horizontal="center" vertical="center" wrapText="1"/>
    </xf>
    <xf numFmtId="0" fontId="32" fillId="0" borderId="2" xfId="3" applyFont="1" applyFill="1" applyBorder="1" applyAlignment="1">
      <alignment horizontal="center" vertical="center" wrapText="1"/>
    </xf>
    <xf numFmtId="0" fontId="34" fillId="0" borderId="0" xfId="3" applyFont="1" applyBorder="1" applyAlignment="1">
      <alignment horizontal="center"/>
    </xf>
    <xf numFmtId="0" fontId="34" fillId="2" borderId="0" xfId="3" applyFont="1" applyFill="1" applyBorder="1" applyAlignment="1">
      <alignment horizontal="center"/>
    </xf>
    <xf numFmtId="0" fontId="34" fillId="0" borderId="0" xfId="3" applyFont="1" applyFill="1" applyBorder="1" applyAlignment="1">
      <alignment horizontal="center"/>
    </xf>
    <xf numFmtId="0" fontId="38" fillId="0" borderId="0" xfId="0" applyFont="1" applyAlignment="1">
      <alignment horizontal="center" vertical="center" wrapText="1"/>
    </xf>
    <xf numFmtId="170" fontId="34" fillId="0" borderId="0" xfId="3" applyNumberFormat="1" applyFont="1" applyBorder="1" applyAlignment="1">
      <alignment horizontal="center"/>
    </xf>
    <xf numFmtId="170" fontId="34" fillId="2" borderId="0" xfId="3" applyNumberFormat="1" applyFont="1" applyFill="1" applyBorder="1" applyAlignment="1">
      <alignment horizontal="center"/>
    </xf>
    <xf numFmtId="170" fontId="34" fillId="0" borderId="0" xfId="3" applyNumberFormat="1" applyFont="1" applyFill="1" applyBorder="1" applyAlignment="1">
      <alignment horizontal="center"/>
    </xf>
    <xf numFmtId="170" fontId="32" fillId="2" borderId="0" xfId="1" applyNumberFormat="1" applyFont="1" applyFill="1" applyBorder="1" applyAlignment="1">
      <alignment horizontal="center"/>
    </xf>
    <xf numFmtId="166" fontId="32" fillId="2" borderId="0" xfId="312" applyNumberFormat="1" applyFont="1" applyFill="1" applyBorder="1" applyAlignment="1">
      <alignment horizontal="center"/>
    </xf>
    <xf numFmtId="166" fontId="32" fillId="0" borderId="0" xfId="3" applyNumberFormat="1" applyFont="1" applyFill="1" applyBorder="1" applyAlignment="1">
      <alignment horizontal="center"/>
    </xf>
    <xf numFmtId="166" fontId="32" fillId="0" borderId="0" xfId="312" applyNumberFormat="1" applyFont="1" applyFill="1" applyBorder="1" applyAlignment="1">
      <alignment horizontal="center"/>
    </xf>
    <xf numFmtId="166" fontId="33" fillId="0" borderId="0" xfId="0" applyNumberFormat="1" applyFont="1" applyAlignment="1">
      <alignment horizontal="center"/>
    </xf>
    <xf numFmtId="172" fontId="34" fillId="2" borderId="0" xfId="3" applyNumberFormat="1" applyFont="1" applyFill="1" applyBorder="1" applyAlignment="1">
      <alignment horizontal="center"/>
    </xf>
    <xf numFmtId="166" fontId="35" fillId="0" borderId="0" xfId="312" applyNumberFormat="1" applyFont="1" applyFill="1" applyBorder="1" applyAlignment="1">
      <alignment horizontal="center"/>
    </xf>
    <xf numFmtId="170" fontId="35" fillId="2" borderId="0" xfId="1" applyNumberFormat="1" applyFont="1" applyFill="1" applyBorder="1" applyAlignment="1">
      <alignment horizontal="center"/>
    </xf>
    <xf numFmtId="172" fontId="34" fillId="0" borderId="0" xfId="3" applyNumberFormat="1" applyFont="1" applyBorder="1" applyAlignment="1">
      <alignment horizontal="center"/>
    </xf>
    <xf numFmtId="166" fontId="32" fillId="0" borderId="0" xfId="312" applyNumberFormat="1" applyFont="1" applyBorder="1" applyAlignment="1">
      <alignment horizontal="center"/>
    </xf>
    <xf numFmtId="9" fontId="33" fillId="2" borderId="0" xfId="1" applyFont="1" applyFill="1" applyAlignment="1">
      <alignment horizontal="center"/>
    </xf>
    <xf numFmtId="0" fontId="33" fillId="2" borderId="1" xfId="0" applyFont="1" applyFill="1" applyBorder="1" applyAlignment="1">
      <alignment horizontal="center"/>
    </xf>
    <xf numFmtId="0" fontId="3" fillId="0" borderId="0" xfId="0" applyFont="1"/>
    <xf numFmtId="0" fontId="1" fillId="0" borderId="0" xfId="0" applyFont="1" applyAlignment="1">
      <alignment horizontal="left"/>
    </xf>
    <xf numFmtId="166" fontId="10" fillId="0" borderId="0" xfId="312" applyNumberFormat="1" applyFont="1" applyBorder="1" applyAlignment="1">
      <alignment horizontal="left"/>
    </xf>
    <xf numFmtId="172" fontId="8" fillId="0" borderId="0" xfId="313" applyNumberFormat="1" applyFont="1" applyAlignment="1">
      <alignment horizontal="center"/>
    </xf>
    <xf numFmtId="172" fontId="8" fillId="0" borderId="0" xfId="313" applyNumberFormat="1" applyFont="1" applyBorder="1" applyAlignment="1">
      <alignment horizontal="center"/>
    </xf>
    <xf numFmtId="0" fontId="4" fillId="0" borderId="0" xfId="0" applyFont="1" applyAlignment="1">
      <alignment horizontal="right" vertical="center" wrapText="1"/>
    </xf>
    <xf numFmtId="0" fontId="52" fillId="0" borderId="14" xfId="128" applyFont="1" applyBorder="1" applyAlignment="1">
      <alignment horizontal="center"/>
    </xf>
    <xf numFmtId="0" fontId="52" fillId="0" borderId="0" xfId="128" applyFont="1" applyFill="1" applyBorder="1" applyAlignment="1">
      <alignment horizontal="center"/>
    </xf>
    <xf numFmtId="0" fontId="52" fillId="0" borderId="0" xfId="128" applyFont="1" applyBorder="1" applyAlignment="1">
      <alignment horizontal="center"/>
    </xf>
    <xf numFmtId="0" fontId="53" fillId="0" borderId="0" xfId="0" applyFont="1"/>
    <xf numFmtId="166" fontId="10" fillId="0" borderId="0" xfId="312" applyNumberFormat="1" applyFont="1" applyFill="1" applyBorder="1" applyAlignment="1">
      <alignment horizontal="left"/>
    </xf>
    <xf numFmtId="0" fontId="27" fillId="0" borderId="0" xfId="128" applyAlignment="1">
      <alignment horizontal="center"/>
    </xf>
    <xf numFmtId="0" fontId="27" fillId="0" borderId="1" xfId="128" applyBorder="1" applyAlignment="1">
      <alignment horizontal="center" vertical="center"/>
    </xf>
    <xf numFmtId="0" fontId="1" fillId="0" borderId="0" xfId="0" applyFont="1" applyAlignment="1">
      <alignment horizontal="center"/>
    </xf>
    <xf numFmtId="0" fontId="9" fillId="0" borderId="0" xfId="3" applyFont="1" applyFill="1" applyBorder="1" applyAlignment="1">
      <alignment vertical="center"/>
    </xf>
    <xf numFmtId="0" fontId="36" fillId="0" borderId="14" xfId="128" applyFont="1" applyBorder="1" applyAlignment="1">
      <alignment horizontal="center"/>
    </xf>
    <xf numFmtId="0" fontId="33" fillId="2" borderId="1" xfId="0" applyFont="1" applyFill="1" applyBorder="1"/>
    <xf numFmtId="0" fontId="52" fillId="0" borderId="21" xfId="128" applyFont="1" applyBorder="1" applyAlignment="1">
      <alignment horizontal="center"/>
    </xf>
    <xf numFmtId="0" fontId="24" fillId="0" borderId="0" xfId="0" applyFont="1" applyAlignment="1">
      <alignment horizontal="center"/>
    </xf>
    <xf numFmtId="0" fontId="54" fillId="2" borderId="0" xfId="0" applyFont="1" applyFill="1"/>
    <xf numFmtId="0" fontId="54" fillId="0" borderId="0" xfId="0" applyFont="1"/>
    <xf numFmtId="0" fontId="54" fillId="2" borderId="20" xfId="0" applyFont="1" applyFill="1" applyBorder="1"/>
    <xf numFmtId="0" fontId="54" fillId="0" borderId="20" xfId="0" applyFont="1" applyBorder="1"/>
    <xf numFmtId="167" fontId="32" fillId="0" borderId="0" xfId="312" applyNumberFormat="1" applyFont="1" applyFill="1" applyBorder="1" applyAlignment="1">
      <alignment horizontal="center"/>
    </xf>
    <xf numFmtId="166" fontId="22" fillId="0" borderId="0" xfId="0" applyNumberFormat="1" applyFont="1" applyAlignment="1">
      <alignment horizontal="center"/>
    </xf>
    <xf numFmtId="0" fontId="22" fillId="0" borderId="0" xfId="0" applyFont="1"/>
    <xf numFmtId="170" fontId="55" fillId="0" borderId="0" xfId="1" applyNumberFormat="1" applyFont="1" applyFill="1" applyBorder="1" applyAlignment="1">
      <alignment horizontal="right"/>
    </xf>
    <xf numFmtId="0" fontId="56" fillId="0" borderId="0" xfId="128" applyFont="1" applyFill="1" applyBorder="1" applyAlignment="1">
      <alignment horizontal="center"/>
    </xf>
    <xf numFmtId="0" fontId="22" fillId="0" borderId="0" xfId="0" applyFont="1" applyAlignment="1">
      <alignment horizontal="right" vertical="center" wrapText="1"/>
    </xf>
    <xf numFmtId="166" fontId="22" fillId="0" borderId="0" xfId="312" applyNumberFormat="1" applyFont="1" applyFill="1" applyBorder="1" applyAlignment="1">
      <alignment horizontal="left"/>
    </xf>
    <xf numFmtId="166" fontId="55" fillId="0" borderId="0" xfId="312" applyNumberFormat="1" applyFont="1" applyFill="1" applyBorder="1" applyAlignment="1">
      <alignment horizontal="left"/>
    </xf>
    <xf numFmtId="166" fontId="22" fillId="0" borderId="0" xfId="0" applyNumberFormat="1" applyFont="1"/>
    <xf numFmtId="170" fontId="0" fillId="2" borderId="0" xfId="0" applyNumberFormat="1" applyFill="1"/>
    <xf numFmtId="0" fontId="9" fillId="0" borderId="2" xfId="3" applyFont="1" applyFill="1" applyBorder="1" applyAlignment="1">
      <alignment horizontal="center" vertical="center" wrapText="1"/>
    </xf>
    <xf numFmtId="0" fontId="7" fillId="36" borderId="1" xfId="0" applyFont="1" applyFill="1" applyBorder="1" applyAlignment="1">
      <alignment horizontal="center" vertical="center" wrapText="1"/>
    </xf>
    <xf numFmtId="0" fontId="58" fillId="0" borderId="3" xfId="3" applyFont="1" applyBorder="1" applyAlignment="1">
      <alignment horizontal="left" vertical="top"/>
    </xf>
    <xf numFmtId="166" fontId="58" fillId="0" borderId="3" xfId="3" applyNumberFormat="1" applyFont="1" applyFill="1" applyBorder="1" applyAlignment="1">
      <alignment horizontal="right" vertical="top"/>
    </xf>
    <xf numFmtId="0" fontId="7" fillId="36" borderId="1" xfId="0" applyFont="1" applyFill="1" applyBorder="1" applyAlignment="1">
      <alignment horizontal="left" vertical="center" wrapText="1"/>
    </xf>
    <xf numFmtId="0" fontId="59" fillId="0" borderId="3" xfId="3" applyFont="1" applyBorder="1" applyAlignment="1">
      <alignment horizontal="left" vertical="top"/>
    </xf>
    <xf numFmtId="172" fontId="60" fillId="0" borderId="0" xfId="0" applyNumberFormat="1" applyFont="1" applyAlignment="1">
      <alignment horizontal="left"/>
    </xf>
    <xf numFmtId="167" fontId="58" fillId="0" borderId="3" xfId="3" applyNumberFormat="1" applyFont="1" applyFill="1" applyBorder="1" applyAlignment="1">
      <alignment horizontal="right" vertical="top"/>
    </xf>
    <xf numFmtId="0" fontId="5" fillId="0" borderId="0" xfId="3" applyFont="1" applyBorder="1" applyAlignment="1">
      <alignment horizontal="left" vertical="top"/>
    </xf>
    <xf numFmtId="170" fontId="5" fillId="0" borderId="0" xfId="1" applyNumberFormat="1" applyFont="1" applyBorder="1" applyAlignment="1">
      <alignment horizontal="right" vertical="top"/>
    </xf>
    <xf numFmtId="0" fontId="6" fillId="0" borderId="3" xfId="3" applyFont="1" applyBorder="1" applyAlignment="1">
      <alignment horizontal="left" vertical="top"/>
    </xf>
    <xf numFmtId="170" fontId="6" fillId="0" borderId="3" xfId="1" applyNumberFormat="1" applyFont="1" applyBorder="1" applyAlignment="1">
      <alignment horizontal="right" vertical="top"/>
    </xf>
    <xf numFmtId="0" fontId="10" fillId="0" borderId="0" xfId="3" applyFont="1" applyFill="1" applyBorder="1" applyAlignment="1">
      <alignment horizontal="left" vertical="center" wrapText="1"/>
    </xf>
    <xf numFmtId="0" fontId="63" fillId="0" borderId="0" xfId="3" applyFont="1" applyFill="1" applyBorder="1" applyAlignment="1">
      <alignment horizontal="left" vertical="center" wrapText="1"/>
    </xf>
    <xf numFmtId="0" fontId="0" fillId="0" borderId="0" xfId="0" applyAlignment="1">
      <alignment horizontal="right"/>
    </xf>
    <xf numFmtId="0" fontId="30" fillId="0" borderId="0" xfId="0" applyFont="1" applyAlignment="1">
      <alignment horizontal="right"/>
    </xf>
    <xf numFmtId="0" fontId="58" fillId="0" borderId="0" xfId="3" applyFont="1" applyBorder="1" applyAlignment="1">
      <alignment horizontal="left" vertical="top"/>
    </xf>
    <xf numFmtId="0" fontId="65" fillId="36" borderId="1" xfId="0" applyFont="1" applyFill="1" applyBorder="1" applyAlignment="1">
      <alignment horizontal="left" vertical="center" wrapText="1"/>
    </xf>
    <xf numFmtId="0" fontId="65" fillId="36" borderId="1" xfId="0" applyFont="1" applyFill="1" applyBorder="1" applyAlignment="1">
      <alignment horizontal="center" vertical="center" wrapText="1"/>
    </xf>
    <xf numFmtId="0" fontId="35" fillId="3" borderId="0" xfId="3" applyFont="1" applyFill="1" applyBorder="1" applyAlignment="1">
      <alignment horizontal="left"/>
    </xf>
    <xf numFmtId="0" fontId="32" fillId="3" borderId="0" xfId="3" applyFont="1" applyFill="1" applyBorder="1" applyAlignment="1">
      <alignment horizontal="center"/>
    </xf>
    <xf numFmtId="166" fontId="32" fillId="3" borderId="0" xfId="312" applyNumberFormat="1" applyFont="1" applyFill="1" applyBorder="1" applyAlignment="1">
      <alignment horizontal="center"/>
    </xf>
    <xf numFmtId="0" fontId="32" fillId="3" borderId="0" xfId="3" applyFont="1" applyFill="1" applyBorder="1" applyAlignment="1">
      <alignment horizontal="left"/>
    </xf>
    <xf numFmtId="166" fontId="35" fillId="3" borderId="0" xfId="312" applyNumberFormat="1" applyFont="1" applyFill="1" applyBorder="1" applyAlignment="1">
      <alignment horizontal="center"/>
    </xf>
    <xf numFmtId="0" fontId="35" fillId="0" borderId="3" xfId="3" applyFont="1" applyBorder="1" applyAlignment="1">
      <alignment horizontal="left"/>
    </xf>
    <xf numFmtId="169" fontId="35" fillId="2" borderId="3" xfId="312" applyNumberFormat="1" applyFont="1" applyFill="1" applyBorder="1" applyAlignment="1">
      <alignment horizontal="center"/>
    </xf>
    <xf numFmtId="166" fontId="35" fillId="2" borderId="3" xfId="312" applyNumberFormat="1" applyFont="1" applyFill="1" applyBorder="1" applyAlignment="1">
      <alignment horizontal="center"/>
    </xf>
    <xf numFmtId="0" fontId="53" fillId="0" borderId="1" xfId="3" applyFont="1" applyBorder="1" applyAlignment="1">
      <alignment horizontal="left" vertical="top"/>
    </xf>
    <xf numFmtId="166" fontId="53" fillId="0" borderId="1" xfId="3" applyNumberFormat="1" applyFont="1" applyBorder="1" applyAlignment="1">
      <alignment horizontal="right" vertical="top"/>
    </xf>
    <xf numFmtId="0" fontId="53" fillId="3" borderId="1" xfId="3" applyFont="1" applyFill="1" applyBorder="1" applyAlignment="1">
      <alignment horizontal="left" vertical="top"/>
    </xf>
    <xf numFmtId="166" fontId="53" fillId="3" borderId="1" xfId="3" applyNumberFormat="1" applyFont="1" applyFill="1" applyBorder="1" applyAlignment="1">
      <alignment horizontal="right" vertical="top"/>
    </xf>
    <xf numFmtId="170" fontId="53" fillId="0" borderId="1" xfId="1" applyNumberFormat="1" applyFont="1" applyBorder="1" applyAlignment="1">
      <alignment horizontal="right" vertical="top"/>
    </xf>
    <xf numFmtId="166" fontId="60" fillId="0" borderId="0" xfId="291" applyNumberFormat="1" applyFont="1" applyBorder="1" applyAlignment="1">
      <alignment horizontal="left"/>
    </xf>
    <xf numFmtId="0" fontId="58" fillId="0" borderId="1" xfId="3" applyFont="1" applyBorder="1" applyAlignment="1">
      <alignment horizontal="left" vertical="top"/>
    </xf>
    <xf numFmtId="167" fontId="58" fillId="0" borderId="1" xfId="3" applyNumberFormat="1" applyFont="1" applyFill="1" applyBorder="1" applyAlignment="1">
      <alignment horizontal="right" vertical="top"/>
    </xf>
    <xf numFmtId="166" fontId="58" fillId="0" borderId="0" xfId="3" applyNumberFormat="1" applyFont="1" applyFill="1" applyBorder="1" applyAlignment="1">
      <alignment horizontal="right" vertical="top"/>
    </xf>
    <xf numFmtId="165" fontId="66" fillId="0" borderId="0" xfId="2" applyFont="1" applyFill="1" applyBorder="1" applyAlignment="1">
      <alignment wrapText="1"/>
    </xf>
    <xf numFmtId="0" fontId="67" fillId="0" borderId="0" xfId="0" applyFont="1"/>
    <xf numFmtId="0" fontId="69" fillId="0" borderId="0" xfId="3" applyFont="1" applyBorder="1" applyAlignment="1">
      <alignment horizontal="left" vertical="top"/>
    </xf>
    <xf numFmtId="0" fontId="70" fillId="0" borderId="1" xfId="3" applyFont="1" applyBorder="1" applyAlignment="1">
      <alignment horizontal="left" vertical="top"/>
    </xf>
    <xf numFmtId="0" fontId="0" fillId="2" borderId="0" xfId="0" applyFill="1" applyAlignment="1">
      <alignment horizontal="center"/>
    </xf>
    <xf numFmtId="0" fontId="27" fillId="0" borderId="0" xfId="128" applyFill="1" applyAlignment="1">
      <alignment horizontal="center"/>
    </xf>
    <xf numFmtId="0" fontId="53" fillId="0" borderId="0" xfId="3" applyFont="1" applyBorder="1" applyAlignment="1">
      <alignment horizontal="left"/>
    </xf>
    <xf numFmtId="0" fontId="0" fillId="3" borderId="0" xfId="0" applyFill="1"/>
    <xf numFmtId="170" fontId="53" fillId="3" borderId="1" xfId="1" applyNumberFormat="1" applyFont="1" applyFill="1" applyBorder="1" applyAlignment="1">
      <alignment horizontal="right" vertical="top"/>
    </xf>
    <xf numFmtId="0" fontId="53" fillId="0" borderId="1" xfId="3" applyFont="1" applyFill="1" applyBorder="1" applyAlignment="1">
      <alignment horizontal="left" vertical="top"/>
    </xf>
    <xf numFmtId="166" fontId="53" fillId="0" borderId="1" xfId="3" applyNumberFormat="1" applyFont="1" applyFill="1" applyBorder="1" applyAlignment="1">
      <alignment horizontal="right" vertical="top"/>
    </xf>
    <xf numFmtId="0" fontId="32" fillId="0" borderId="0" xfId="3" applyFont="1" applyFill="1" applyBorder="1" applyAlignment="1">
      <alignment horizontal="center"/>
    </xf>
    <xf numFmtId="0" fontId="65" fillId="0" borderId="0" xfId="0" applyFont="1" applyAlignment="1">
      <alignment horizontal="center" vertical="center" wrapText="1"/>
    </xf>
    <xf numFmtId="169" fontId="35" fillId="0" borderId="0" xfId="312" applyNumberFormat="1" applyFont="1" applyFill="1" applyBorder="1" applyAlignment="1">
      <alignment horizontal="center"/>
    </xf>
    <xf numFmtId="166" fontId="53" fillId="0" borderId="0" xfId="3" applyNumberFormat="1" applyFont="1" applyFill="1" applyBorder="1" applyAlignment="1">
      <alignment horizontal="right" vertical="top"/>
    </xf>
    <xf numFmtId="170" fontId="53" fillId="0" borderId="0" xfId="1" applyNumberFormat="1" applyFont="1" applyFill="1" applyBorder="1" applyAlignment="1">
      <alignment horizontal="right" vertical="top"/>
    </xf>
    <xf numFmtId="0" fontId="7" fillId="0" borderId="0" xfId="0" applyFont="1" applyAlignment="1">
      <alignment horizontal="center" vertical="center" wrapText="1"/>
    </xf>
    <xf numFmtId="180" fontId="52" fillId="0" borderId="0" xfId="2" applyNumberFormat="1" applyFont="1" applyBorder="1" applyAlignment="1">
      <alignment horizontal="center"/>
    </xf>
    <xf numFmtId="0" fontId="7" fillId="37" borderId="1" xfId="0" applyFont="1" applyFill="1" applyBorder="1" applyAlignment="1">
      <alignment horizontal="center" vertical="center" wrapText="1"/>
    </xf>
    <xf numFmtId="0" fontId="7" fillId="37" borderId="1" xfId="0" applyFont="1" applyFill="1" applyBorder="1" applyAlignment="1">
      <alignment horizontal="left" vertical="center" wrapText="1"/>
    </xf>
    <xf numFmtId="164" fontId="57" fillId="38" borderId="0" xfId="3" applyNumberFormat="1" applyFont="1" applyFill="1" applyBorder="1" applyAlignment="1">
      <alignment horizontal="left" vertical="center"/>
    </xf>
    <xf numFmtId="0" fontId="61" fillId="38" borderId="0" xfId="3" applyFont="1" applyFill="1" applyBorder="1" applyAlignment="1">
      <alignment horizontal="left" vertical="top"/>
    </xf>
    <xf numFmtId="0" fontId="62" fillId="37" borderId="1" xfId="0" applyFont="1" applyFill="1" applyBorder="1" applyAlignment="1">
      <alignment horizontal="center" vertical="center" wrapText="1"/>
    </xf>
    <xf numFmtId="0" fontId="7" fillId="37" borderId="22" xfId="0" applyFont="1" applyFill="1" applyBorder="1" applyAlignment="1">
      <alignment horizontal="left" vertical="top" wrapText="1"/>
    </xf>
    <xf numFmtId="0" fontId="5" fillId="38" borderId="0" xfId="3" applyFont="1" applyFill="1" applyBorder="1" applyAlignment="1">
      <alignment horizontal="left" vertical="top"/>
    </xf>
    <xf numFmtId="170" fontId="5" fillId="38" borderId="0" xfId="1" applyNumberFormat="1" applyFont="1" applyFill="1" applyBorder="1" applyAlignment="1">
      <alignment horizontal="right" vertical="top"/>
    </xf>
    <xf numFmtId="0" fontId="6" fillId="38" borderId="3" xfId="3" applyFont="1" applyFill="1" applyBorder="1" applyAlignment="1">
      <alignment horizontal="left" vertical="top"/>
    </xf>
    <xf numFmtId="170" fontId="57" fillId="38" borderId="0" xfId="1" applyNumberFormat="1" applyFont="1" applyFill="1" applyBorder="1" applyAlignment="1">
      <alignment horizontal="right" vertical="center"/>
    </xf>
    <xf numFmtId="0" fontId="62" fillId="37" borderId="1" xfId="0" applyFont="1" applyFill="1" applyBorder="1" applyAlignment="1">
      <alignment horizontal="right" vertical="center" wrapText="1"/>
    </xf>
    <xf numFmtId="166" fontId="61" fillId="38" borderId="0" xfId="3" applyNumberFormat="1" applyFont="1" applyFill="1" applyBorder="1" applyAlignment="1">
      <alignment horizontal="right" vertical="top"/>
    </xf>
    <xf numFmtId="0" fontId="32" fillId="38" borderId="0" xfId="3" applyFont="1" applyFill="1" applyBorder="1" applyAlignment="1">
      <alignment horizontal="left"/>
    </xf>
    <xf numFmtId="166" fontId="32" fillId="38" borderId="0" xfId="312" applyNumberFormat="1" applyFont="1" applyFill="1" applyBorder="1" applyAlignment="1">
      <alignment horizontal="center"/>
    </xf>
    <xf numFmtId="0" fontId="35" fillId="38" borderId="0" xfId="3" applyFont="1" applyFill="1" applyBorder="1" applyAlignment="1">
      <alignment horizontal="left"/>
    </xf>
    <xf numFmtId="0" fontId="32" fillId="38" borderId="0" xfId="3" applyFont="1" applyFill="1" applyBorder="1" applyAlignment="1">
      <alignment horizontal="center"/>
    </xf>
    <xf numFmtId="170" fontId="32" fillId="38" borderId="0" xfId="1" applyNumberFormat="1" applyFont="1" applyFill="1" applyBorder="1" applyAlignment="1">
      <alignment horizontal="center"/>
    </xf>
    <xf numFmtId="0" fontId="32" fillId="38" borderId="0" xfId="0" applyFont="1" applyFill="1" applyAlignment="1">
      <alignment horizontal="center"/>
    </xf>
    <xf numFmtId="170" fontId="33" fillId="38" borderId="0" xfId="0" applyNumberFormat="1" applyFont="1" applyFill="1" applyAlignment="1">
      <alignment horizontal="center"/>
    </xf>
    <xf numFmtId="166" fontId="35" fillId="38" borderId="0" xfId="312" applyNumberFormat="1" applyFont="1" applyFill="1" applyBorder="1" applyAlignment="1">
      <alignment horizontal="center"/>
    </xf>
    <xf numFmtId="0" fontId="53" fillId="38" borderId="1" xfId="3" applyFont="1" applyFill="1" applyBorder="1" applyAlignment="1">
      <alignment horizontal="left" vertical="top"/>
    </xf>
    <xf numFmtId="166" fontId="53" fillId="38" borderId="1" xfId="3" applyNumberFormat="1" applyFont="1" applyFill="1" applyBorder="1" applyAlignment="1">
      <alignment horizontal="right" vertical="top"/>
    </xf>
    <xf numFmtId="0" fontId="65" fillId="35" borderId="1" xfId="0" applyFont="1" applyFill="1" applyBorder="1" applyAlignment="1">
      <alignment horizontal="left" vertical="center" wrapText="1"/>
    </xf>
    <xf numFmtId="0" fontId="65" fillId="35" borderId="1" xfId="0" applyFont="1" applyFill="1" applyBorder="1" applyAlignment="1">
      <alignment horizontal="center" vertical="center" wrapText="1"/>
    </xf>
    <xf numFmtId="0" fontId="58" fillId="38" borderId="3" xfId="3" applyFont="1" applyFill="1" applyBorder="1" applyAlignment="1">
      <alignment horizontal="left" vertical="top"/>
    </xf>
    <xf numFmtId="166" fontId="58" fillId="38" borderId="3" xfId="3" applyNumberFormat="1" applyFont="1" applyFill="1" applyBorder="1" applyAlignment="1">
      <alignment horizontal="right" vertical="top"/>
    </xf>
    <xf numFmtId="0" fontId="7" fillId="35" borderId="0" xfId="0" applyFont="1" applyFill="1" applyAlignment="1">
      <alignment horizontal="left" vertical="center" wrapText="1"/>
    </xf>
    <xf numFmtId="0" fontId="7" fillId="35" borderId="1" xfId="0" applyFont="1" applyFill="1" applyBorder="1" applyAlignment="1">
      <alignment horizontal="left" vertical="center" wrapText="1"/>
    </xf>
    <xf numFmtId="0" fontId="7" fillId="37" borderId="1" xfId="0" applyFont="1" applyFill="1" applyBorder="1" applyAlignment="1">
      <alignment horizontal="right" vertical="center" wrapText="1"/>
    </xf>
    <xf numFmtId="166" fontId="58" fillId="0" borderId="0" xfId="3" applyNumberFormat="1" applyFont="1" applyBorder="1" applyAlignment="1">
      <alignment horizontal="right" vertical="top"/>
    </xf>
    <xf numFmtId="0" fontId="69" fillId="38" borderId="0" xfId="3" applyFont="1" applyFill="1" applyBorder="1" applyAlignment="1">
      <alignment horizontal="left" vertical="top"/>
    </xf>
    <xf numFmtId="0" fontId="68" fillId="38" borderId="3" xfId="3" applyFont="1" applyFill="1" applyBorder="1" applyAlignment="1">
      <alignment horizontal="left" vertical="top"/>
    </xf>
    <xf numFmtId="0" fontId="7" fillId="37" borderId="0" xfId="0" applyFont="1" applyFill="1" applyAlignment="1">
      <alignment horizontal="left" vertical="center" wrapText="1"/>
    </xf>
    <xf numFmtId="170" fontId="3" fillId="0" borderId="3" xfId="1" applyNumberFormat="1" applyFont="1" applyBorder="1" applyAlignment="1">
      <alignment horizontal="right"/>
    </xf>
    <xf numFmtId="170" fontId="3" fillId="38" borderId="3" xfId="1" applyNumberFormat="1" applyFont="1" applyFill="1" applyBorder="1" applyAlignment="1">
      <alignment horizontal="right"/>
    </xf>
    <xf numFmtId="0" fontId="66" fillId="0" borderId="0" xfId="0" applyFont="1" applyAlignment="1">
      <alignment wrapText="1"/>
    </xf>
    <xf numFmtId="166" fontId="66" fillId="0" borderId="0" xfId="2" applyNumberFormat="1" applyFont="1" applyFill="1" applyBorder="1" applyAlignment="1">
      <alignment horizontal="center" wrapText="1"/>
    </xf>
    <xf numFmtId="166" fontId="71" fillId="0" borderId="0" xfId="128" applyNumberFormat="1" applyFont="1" applyBorder="1" applyAlignment="1">
      <alignment horizontal="center"/>
    </xf>
    <xf numFmtId="0" fontId="67" fillId="0" borderId="0" xfId="0" applyFont="1" applyAlignment="1">
      <alignment horizontal="center"/>
    </xf>
    <xf numFmtId="0" fontId="67" fillId="2" borderId="0" xfId="0" applyFont="1" applyFill="1"/>
    <xf numFmtId="0" fontId="67" fillId="2" borderId="1" xfId="0" applyFont="1" applyFill="1" applyBorder="1"/>
    <xf numFmtId="166" fontId="67" fillId="0" borderId="1" xfId="0" applyNumberFormat="1" applyFont="1" applyBorder="1"/>
    <xf numFmtId="0" fontId="72" fillId="0" borderId="0" xfId="0" applyFont="1" applyAlignment="1">
      <alignment horizontal="left" vertical="center" wrapText="1"/>
    </xf>
    <xf numFmtId="166" fontId="72" fillId="0" borderId="0" xfId="0" applyNumberFormat="1" applyFont="1" applyAlignment="1">
      <alignment horizontal="center" vertical="center" wrapText="1"/>
    </xf>
    <xf numFmtId="0" fontId="72" fillId="0" borderId="0" xfId="0" applyFont="1"/>
    <xf numFmtId="0" fontId="73" fillId="37" borderId="1" xfId="0" applyFont="1" applyFill="1" applyBorder="1" applyAlignment="1">
      <alignment horizontal="left" vertical="center" wrapText="1"/>
    </xf>
    <xf numFmtId="0" fontId="73" fillId="37" borderId="1" xfId="0" applyFont="1" applyFill="1" applyBorder="1" applyAlignment="1">
      <alignment horizontal="right" vertical="center" wrapText="1"/>
    </xf>
    <xf numFmtId="0" fontId="68" fillId="38" borderId="0" xfId="3" applyFont="1" applyFill="1" applyBorder="1" applyAlignment="1">
      <alignment horizontal="left" vertical="top"/>
    </xf>
    <xf numFmtId="0" fontId="60" fillId="2" borderId="0" xfId="0" applyFont="1" applyFill="1"/>
    <xf numFmtId="166" fontId="60" fillId="0" borderId="0" xfId="291" applyNumberFormat="1" applyFont="1" applyFill="1" applyAlignment="1">
      <alignment horizontal="right"/>
    </xf>
    <xf numFmtId="166" fontId="64" fillId="0" borderId="0" xfId="291" applyNumberFormat="1" applyFont="1" applyFill="1" applyAlignment="1">
      <alignment horizontal="right"/>
    </xf>
    <xf numFmtId="166" fontId="60" fillId="0" borderId="0" xfId="291" applyNumberFormat="1" applyFont="1" applyFill="1" applyAlignment="1">
      <alignment horizontal="right" vertical="center"/>
    </xf>
    <xf numFmtId="0" fontId="68" fillId="0" borderId="3" xfId="3" applyFont="1" applyFill="1" applyBorder="1" applyAlignment="1">
      <alignment horizontal="left" vertical="top"/>
    </xf>
    <xf numFmtId="170" fontId="61" fillId="0" borderId="0" xfId="1" applyNumberFormat="1" applyFont="1" applyFill="1" applyBorder="1" applyAlignment="1">
      <alignment horizontal="right" vertical="center"/>
    </xf>
    <xf numFmtId="0" fontId="60" fillId="0" borderId="0" xfId="0" applyFont="1" applyAlignment="1">
      <alignment horizontal="left" vertical="center" wrapText="1"/>
    </xf>
    <xf numFmtId="0" fontId="7" fillId="37" borderId="0" xfId="0" applyFont="1" applyFill="1" applyAlignment="1">
      <alignment horizontal="right" vertical="center" wrapText="1"/>
    </xf>
    <xf numFmtId="0" fontId="7" fillId="37" borderId="0" xfId="0" applyFont="1" applyFill="1" applyAlignment="1">
      <alignment horizontal="center" vertical="center" wrapText="1"/>
    </xf>
    <xf numFmtId="0" fontId="0" fillId="0" borderId="0" xfId="0" applyAlignment="1">
      <alignment horizontal="center" vertical="center"/>
    </xf>
    <xf numFmtId="170" fontId="59" fillId="0" borderId="0" xfId="1" applyNumberFormat="1" applyFont="1" applyFill="1" applyBorder="1" applyAlignment="1">
      <alignment horizontal="right" vertical="center"/>
    </xf>
    <xf numFmtId="0" fontId="58" fillId="0" borderId="3" xfId="3" applyFont="1" applyFill="1" applyBorder="1" applyAlignment="1">
      <alignment horizontal="left" vertical="top"/>
    </xf>
    <xf numFmtId="165" fontId="22" fillId="0" borderId="0" xfId="2" applyFont="1" applyAlignment="1">
      <alignment horizontal="center"/>
    </xf>
    <xf numFmtId="165" fontId="22" fillId="0" borderId="0" xfId="2" applyFont="1" applyBorder="1" applyAlignment="1">
      <alignment horizontal="center"/>
    </xf>
    <xf numFmtId="166" fontId="74" fillId="0" borderId="0" xfId="3" applyNumberFormat="1" applyFont="1" applyFill="1" applyBorder="1" applyAlignment="1">
      <alignment horizontal="right" vertical="top"/>
    </xf>
    <xf numFmtId="167" fontId="74" fillId="0" borderId="1" xfId="3" applyNumberFormat="1" applyFont="1" applyFill="1" applyBorder="1" applyAlignment="1">
      <alignment horizontal="right" vertical="top"/>
    </xf>
    <xf numFmtId="0" fontId="62" fillId="37" borderId="1" xfId="0" applyFont="1" applyFill="1" applyBorder="1" applyAlignment="1">
      <alignment horizontal="left" vertical="center" wrapText="1"/>
    </xf>
    <xf numFmtId="0" fontId="64" fillId="0" borderId="0" xfId="3" applyFont="1" applyFill="1" applyBorder="1" applyAlignment="1">
      <alignment horizontal="left" vertical="center"/>
    </xf>
    <xf numFmtId="170" fontId="60" fillId="0" borderId="0" xfId="1" applyNumberFormat="1" applyFont="1" applyFill="1" applyBorder="1" applyAlignment="1">
      <alignment horizontal="right" vertical="center"/>
    </xf>
    <xf numFmtId="0" fontId="64" fillId="0" borderId="0" xfId="3" applyFont="1" applyFill="1" applyBorder="1" applyAlignment="1">
      <alignment horizontal="right" vertical="center"/>
    </xf>
    <xf numFmtId="0" fontId="60" fillId="38" borderId="0" xfId="3" applyFont="1" applyFill="1" applyBorder="1" applyAlignment="1">
      <alignment horizontal="left" vertical="center"/>
    </xf>
    <xf numFmtId="170" fontId="60" fillId="38" borderId="0" xfId="1" applyNumberFormat="1" applyFont="1" applyFill="1" applyBorder="1" applyAlignment="1">
      <alignment horizontal="right" vertical="center"/>
    </xf>
    <xf numFmtId="0" fontId="60" fillId="0" borderId="0" xfId="3" applyFont="1" applyFill="1" applyBorder="1" applyAlignment="1">
      <alignment horizontal="left" vertical="center"/>
    </xf>
    <xf numFmtId="170" fontId="64" fillId="0" borderId="0" xfId="1" applyNumberFormat="1" applyFont="1" applyFill="1" applyBorder="1" applyAlignment="1">
      <alignment horizontal="right" vertical="center"/>
    </xf>
    <xf numFmtId="0" fontId="64" fillId="38" borderId="3" xfId="3" applyFont="1" applyFill="1" applyBorder="1" applyAlignment="1">
      <alignment horizontal="left" vertical="center"/>
    </xf>
    <xf numFmtId="170" fontId="64" fillId="38" borderId="3" xfId="1" applyNumberFormat="1" applyFont="1" applyFill="1" applyBorder="1" applyAlignment="1">
      <alignment horizontal="right" vertical="center"/>
    </xf>
    <xf numFmtId="0" fontId="64" fillId="0" borderId="3" xfId="3" applyFont="1" applyFill="1" applyBorder="1" applyAlignment="1">
      <alignment horizontal="left" vertical="center"/>
    </xf>
    <xf numFmtId="170" fontId="64" fillId="0" borderId="3" xfId="1" applyNumberFormat="1" applyFont="1" applyFill="1" applyBorder="1" applyAlignment="1">
      <alignment horizontal="right" vertical="center"/>
    </xf>
    <xf numFmtId="0" fontId="75" fillId="39" borderId="23" xfId="0" applyFont="1" applyFill="1" applyBorder="1"/>
    <xf numFmtId="0" fontId="76" fillId="40" borderId="24" xfId="0" applyFont="1" applyFill="1" applyBorder="1"/>
    <xf numFmtId="0" fontId="76" fillId="39" borderId="24" xfId="0" applyFont="1" applyFill="1" applyBorder="1"/>
    <xf numFmtId="181" fontId="77" fillId="39" borderId="25" xfId="0" applyNumberFormat="1" applyFont="1" applyFill="1" applyBorder="1" applyAlignment="1" applyProtection="1">
      <alignment horizontal="right" vertical="center"/>
      <protection locked="0"/>
    </xf>
    <xf numFmtId="181" fontId="77" fillId="39" borderId="23" xfId="0" applyNumberFormat="1" applyFont="1" applyFill="1" applyBorder="1" applyAlignment="1" applyProtection="1">
      <alignment horizontal="right" vertical="center"/>
      <protection locked="0"/>
    </xf>
    <xf numFmtId="0" fontId="75" fillId="40" borderId="23" xfId="0" applyFont="1" applyFill="1" applyBorder="1"/>
    <xf numFmtId="0" fontId="76" fillId="0" borderId="24" xfId="0" applyFont="1" applyBorder="1"/>
    <xf numFmtId="169" fontId="77" fillId="0" borderId="26" xfId="2" applyNumberFormat="1" applyFont="1" applyFill="1" applyBorder="1" applyAlignment="1" applyProtection="1">
      <alignment horizontal="right" vertical="center"/>
      <protection locked="0"/>
    </xf>
    <xf numFmtId="0" fontId="58" fillId="38" borderId="0" xfId="3" applyFont="1" applyFill="1" applyBorder="1" applyAlignment="1">
      <alignment horizontal="left" vertical="top"/>
    </xf>
    <xf numFmtId="0" fontId="64" fillId="2" borderId="0" xfId="0" applyFont="1" applyFill="1"/>
    <xf numFmtId="182" fontId="5" fillId="0" borderId="0" xfId="3" applyNumberFormat="1" applyFont="1" applyBorder="1" applyAlignment="1">
      <alignment horizontal="right" vertical="top"/>
    </xf>
    <xf numFmtId="182" fontId="5" fillId="38" borderId="0" xfId="3" applyNumberFormat="1" applyFont="1" applyFill="1" applyBorder="1" applyAlignment="1">
      <alignment horizontal="right" vertical="top"/>
    </xf>
    <xf numFmtId="182" fontId="6" fillId="0" borderId="3" xfId="3" applyNumberFormat="1" applyFont="1" applyBorder="1" applyAlignment="1">
      <alignment horizontal="right" vertical="top"/>
    </xf>
    <xf numFmtId="182" fontId="6" fillId="38" borderId="3" xfId="3" applyNumberFormat="1" applyFont="1" applyFill="1" applyBorder="1" applyAlignment="1">
      <alignment horizontal="right" vertical="top"/>
    </xf>
    <xf numFmtId="182" fontId="5" fillId="0" borderId="0" xfId="2" applyNumberFormat="1" applyFont="1" applyBorder="1" applyAlignment="1">
      <alignment horizontal="right" vertical="top"/>
    </xf>
    <xf numFmtId="182" fontId="5" fillId="38" borderId="0" xfId="2" applyNumberFormat="1" applyFont="1" applyFill="1" applyBorder="1" applyAlignment="1">
      <alignment horizontal="right" vertical="top"/>
    </xf>
    <xf numFmtId="170" fontId="5" fillId="38" borderId="0" xfId="2" applyNumberFormat="1" applyFont="1" applyFill="1" applyBorder="1" applyAlignment="1">
      <alignment horizontal="right" vertical="top"/>
    </xf>
    <xf numFmtId="181" fontId="60" fillId="0" borderId="0" xfId="0" applyNumberFormat="1" applyFont="1" applyAlignment="1">
      <alignment horizontal="right" vertical="center"/>
    </xf>
    <xf numFmtId="181" fontId="64" fillId="0" borderId="0" xfId="3" applyNumberFormat="1" applyFont="1" applyFill="1" applyBorder="1" applyAlignment="1">
      <alignment horizontal="right" vertical="center"/>
    </xf>
    <xf numFmtId="181" fontId="60" fillId="38" borderId="0" xfId="3" applyNumberFormat="1" applyFont="1" applyFill="1" applyBorder="1" applyAlignment="1">
      <alignment horizontal="right" vertical="center"/>
    </xf>
    <xf numFmtId="181" fontId="60" fillId="38" borderId="0" xfId="3" applyNumberFormat="1" applyFont="1" applyFill="1" applyBorder="1" applyAlignment="1">
      <alignment horizontal="left" vertical="center"/>
    </xf>
    <xf numFmtId="181" fontId="60" fillId="0" borderId="0" xfId="3" applyNumberFormat="1" applyFont="1" applyFill="1" applyBorder="1" applyAlignment="1">
      <alignment horizontal="right" vertical="center"/>
    </xf>
    <xf numFmtId="181" fontId="60" fillId="0" borderId="0" xfId="3" applyNumberFormat="1" applyFont="1" applyFill="1" applyBorder="1" applyAlignment="1">
      <alignment horizontal="left" vertical="center"/>
    </xf>
    <xf numFmtId="181" fontId="64" fillId="0" borderId="3" xfId="3" applyNumberFormat="1" applyFont="1" applyFill="1" applyBorder="1" applyAlignment="1">
      <alignment horizontal="right" vertical="center"/>
    </xf>
    <xf numFmtId="181" fontId="64" fillId="38" borderId="3" xfId="3" applyNumberFormat="1" applyFont="1" applyFill="1" applyBorder="1" applyAlignment="1">
      <alignment horizontal="right" vertical="center"/>
    </xf>
    <xf numFmtId="181" fontId="0" fillId="40" borderId="26" xfId="2" applyNumberFormat="1" applyFont="1" applyFill="1" applyBorder="1" applyAlignment="1" applyProtection="1">
      <alignment horizontal="right" vertical="center"/>
      <protection locked="0"/>
    </xf>
    <xf numFmtId="181" fontId="0" fillId="39" borderId="26" xfId="2" applyNumberFormat="1" applyFont="1" applyFill="1" applyBorder="1" applyAlignment="1" applyProtection="1">
      <alignment horizontal="right" vertical="center"/>
      <protection locked="0"/>
    </xf>
    <xf numFmtId="181" fontId="3" fillId="40" borderId="25" xfId="2" applyNumberFormat="1" applyFont="1" applyFill="1" applyBorder="1" applyAlignment="1" applyProtection="1">
      <alignment horizontal="right" vertical="center"/>
      <protection locked="0"/>
    </xf>
    <xf numFmtId="166" fontId="60" fillId="0" borderId="0" xfId="291" applyNumberFormat="1" applyFont="1" applyBorder="1" applyAlignment="1">
      <alignment horizontal="center"/>
    </xf>
    <xf numFmtId="166" fontId="58" fillId="0" borderId="3" xfId="3" applyNumberFormat="1" applyFont="1" applyFill="1" applyBorder="1" applyAlignment="1">
      <alignment horizontal="center" vertical="top"/>
    </xf>
    <xf numFmtId="166" fontId="74" fillId="0" borderId="0" xfId="3" applyNumberFormat="1" applyFont="1" applyFill="1" applyBorder="1" applyAlignment="1">
      <alignment horizontal="center" vertical="top"/>
    </xf>
    <xf numFmtId="167" fontId="58" fillId="0" borderId="1" xfId="3" applyNumberFormat="1" applyFont="1" applyFill="1" applyBorder="1" applyAlignment="1">
      <alignment horizontal="center" vertical="top"/>
    </xf>
    <xf numFmtId="0" fontId="75" fillId="2" borderId="23" xfId="0" applyFont="1" applyFill="1" applyBorder="1"/>
    <xf numFmtId="181" fontId="3" fillId="2" borderId="25" xfId="2" applyNumberFormat="1" applyFont="1" applyFill="1" applyBorder="1" applyAlignment="1" applyProtection="1">
      <alignment horizontal="right" vertical="center"/>
      <protection locked="0"/>
    </xf>
    <xf numFmtId="0" fontId="76" fillId="2" borderId="24" xfId="0" applyFont="1" applyFill="1" applyBorder="1"/>
    <xf numFmtId="181" fontId="0" fillId="2" borderId="26" xfId="2" applyNumberFormat="1" applyFont="1" applyFill="1" applyBorder="1" applyAlignment="1" applyProtection="1">
      <alignment horizontal="right" vertical="center"/>
      <protection locked="0"/>
    </xf>
    <xf numFmtId="0" fontId="58" fillId="2" borderId="3" xfId="3" applyFont="1" applyFill="1" applyBorder="1" applyAlignment="1">
      <alignment horizontal="left" vertical="top"/>
    </xf>
    <xf numFmtId="166" fontId="58" fillId="2" borderId="3" xfId="3" applyNumberFormat="1" applyFont="1" applyFill="1" applyBorder="1" applyAlignment="1">
      <alignment horizontal="right" vertical="top"/>
    </xf>
    <xf numFmtId="167" fontId="58" fillId="38" borderId="3" xfId="3" applyNumberFormat="1" applyFont="1" applyFill="1" applyBorder="1" applyAlignment="1">
      <alignment horizontal="right" vertical="top"/>
    </xf>
    <xf numFmtId="170" fontId="68" fillId="38" borderId="3" xfId="1" applyNumberFormat="1" applyFont="1" applyFill="1" applyBorder="1" applyAlignment="1">
      <alignment horizontal="right" vertical="top"/>
    </xf>
    <xf numFmtId="0" fontId="7" fillId="35" borderId="0" xfId="0" applyFont="1" applyFill="1" applyAlignment="1">
      <alignment horizontal="center" vertical="center" wrapText="1"/>
    </xf>
    <xf numFmtId="0" fontId="7" fillId="35" borderId="1" xfId="0" applyFont="1" applyFill="1" applyBorder="1" applyAlignment="1">
      <alignment horizontal="center" vertical="center" wrapText="1"/>
    </xf>
    <xf numFmtId="0" fontId="79" fillId="0" borderId="0" xfId="0" applyFont="1" applyAlignment="1">
      <alignment vertical="top"/>
    </xf>
    <xf numFmtId="0" fontId="27" fillId="0" borderId="0" xfId="128" applyBorder="1" applyAlignment="1">
      <alignment horizontal="center" vertical="center"/>
    </xf>
    <xf numFmtId="166" fontId="61" fillId="38" borderId="0" xfId="3" applyNumberFormat="1" applyFont="1" applyFill="1" applyBorder="1" applyAlignment="1">
      <alignment horizontal="center" vertical="center"/>
    </xf>
    <xf numFmtId="0" fontId="33" fillId="0" borderId="20" xfId="0" applyFont="1" applyBorder="1" applyAlignment="1">
      <alignment horizontal="center"/>
    </xf>
    <xf numFmtId="0" fontId="53" fillId="0" borderId="3" xfId="3" applyFont="1" applyBorder="1" applyAlignment="1">
      <alignment horizontal="left" vertical="top"/>
    </xf>
    <xf numFmtId="166" fontId="53" fillId="0" borderId="3" xfId="3" applyNumberFormat="1" applyFont="1" applyBorder="1" applyAlignment="1">
      <alignment horizontal="right" vertical="top"/>
    </xf>
    <xf numFmtId="182" fontId="0" fillId="0" borderId="0" xfId="0" applyNumberFormat="1"/>
    <xf numFmtId="0" fontId="59" fillId="38" borderId="3" xfId="3" applyFont="1" applyFill="1" applyBorder="1" applyAlignment="1">
      <alignment horizontal="left" vertical="top"/>
    </xf>
    <xf numFmtId="170" fontId="59" fillId="38" borderId="3" xfId="1" applyNumberFormat="1" applyFont="1" applyFill="1" applyBorder="1" applyAlignment="1">
      <alignment horizontal="right" vertical="top"/>
    </xf>
    <xf numFmtId="0" fontId="75" fillId="0" borderId="23" xfId="0" applyFont="1" applyBorder="1"/>
    <xf numFmtId="181" fontId="3" fillId="0" borderId="25" xfId="2" applyNumberFormat="1" applyFont="1" applyFill="1" applyBorder="1" applyAlignment="1" applyProtection="1">
      <alignment horizontal="right" vertical="center"/>
      <protection locked="0"/>
    </xf>
    <xf numFmtId="166" fontId="60" fillId="0" borderId="0" xfId="291" applyNumberFormat="1" applyFont="1" applyBorder="1" applyAlignment="1">
      <alignment horizontal="right"/>
    </xf>
    <xf numFmtId="165" fontId="81" fillId="0" borderId="0" xfId="2" applyFont="1" applyFill="1" applyBorder="1" applyAlignment="1">
      <alignment wrapText="1"/>
    </xf>
    <xf numFmtId="0" fontId="82" fillId="0" borderId="0" xfId="0" applyFont="1"/>
    <xf numFmtId="0" fontId="60" fillId="0" borderId="0" xfId="1" applyNumberFormat="1" applyFont="1" applyFill="1" applyBorder="1" applyAlignment="1">
      <alignment horizontal="right" vertical="center"/>
    </xf>
    <xf numFmtId="43" fontId="7" fillId="37" borderId="1" xfId="0" applyNumberFormat="1" applyFont="1" applyFill="1" applyBorder="1" applyAlignment="1">
      <alignment horizontal="right" vertical="center" wrapText="1"/>
    </xf>
    <xf numFmtId="181" fontId="32" fillId="2" borderId="0" xfId="312" applyNumberFormat="1" applyFont="1" applyFill="1" applyBorder="1" applyAlignment="1">
      <alignment horizontal="center"/>
    </xf>
    <xf numFmtId="181" fontId="32" fillId="38" borderId="0" xfId="312" applyNumberFormat="1" applyFont="1" applyFill="1" applyBorder="1" applyAlignment="1">
      <alignment horizontal="center"/>
    </xf>
    <xf numFmtId="181" fontId="35" fillId="2" borderId="0" xfId="312" applyNumberFormat="1" applyFont="1" applyFill="1" applyBorder="1" applyAlignment="1">
      <alignment horizontal="center"/>
    </xf>
    <xf numFmtId="181" fontId="35" fillId="38" borderId="0" xfId="312" applyNumberFormat="1" applyFont="1" applyFill="1" applyBorder="1" applyAlignment="1">
      <alignment horizontal="center"/>
    </xf>
    <xf numFmtId="181" fontId="35" fillId="2" borderId="3" xfId="312" applyNumberFormat="1" applyFont="1" applyFill="1" applyBorder="1" applyAlignment="1">
      <alignment horizontal="center"/>
    </xf>
    <xf numFmtId="181" fontId="67" fillId="0" borderId="0" xfId="0" applyNumberFormat="1" applyFont="1"/>
    <xf numFmtId="181" fontId="58" fillId="0" borderId="0" xfId="3" applyNumberFormat="1" applyFont="1" applyBorder="1" applyAlignment="1">
      <alignment horizontal="right" vertical="top"/>
    </xf>
    <xf numFmtId="0" fontId="83" fillId="0" borderId="0" xfId="0" applyFont="1"/>
    <xf numFmtId="0" fontId="84" fillId="0" borderId="0" xfId="0" applyFont="1"/>
    <xf numFmtId="0" fontId="85" fillId="41" borderId="1" xfId="0" applyFont="1" applyFill="1" applyBorder="1" applyAlignment="1">
      <alignment horizontal="right" vertical="center" wrapText="1"/>
    </xf>
    <xf numFmtId="0" fontId="85" fillId="41" borderId="1" xfId="0" applyFont="1" applyFill="1" applyBorder="1" applyAlignment="1">
      <alignment horizontal="center" vertical="center" wrapText="1"/>
    </xf>
    <xf numFmtId="0" fontId="85" fillId="41" borderId="0" xfId="0" applyFont="1" applyFill="1" applyAlignment="1">
      <alignment horizontal="center" vertical="center" wrapText="1"/>
    </xf>
    <xf numFmtId="0" fontId="86" fillId="0" borderId="3" xfId="0" applyFont="1" applyBorder="1"/>
    <xf numFmtId="181" fontId="87" fillId="0" borderId="27" xfId="0" applyNumberFormat="1" applyFont="1" applyBorder="1"/>
    <xf numFmtId="0" fontId="86" fillId="0" borderId="0" xfId="0" applyFont="1"/>
    <xf numFmtId="181" fontId="86" fillId="0" borderId="0" xfId="0" applyNumberFormat="1" applyFont="1"/>
    <xf numFmtId="0" fontId="88" fillId="0" borderId="0" xfId="0" applyFont="1" applyAlignment="1" applyProtection="1">
      <alignment horizontal="left" vertical="center"/>
      <protection locked="0"/>
    </xf>
    <xf numFmtId="181" fontId="87" fillId="0" borderId="28" xfId="0" applyNumberFormat="1" applyFont="1" applyBorder="1"/>
    <xf numFmtId="0" fontId="88" fillId="0" borderId="0" xfId="0" applyFont="1"/>
    <xf numFmtId="181" fontId="88" fillId="0" borderId="0" xfId="0" applyNumberFormat="1" applyFont="1"/>
    <xf numFmtId="0" fontId="89" fillId="0" borderId="0" xfId="0" applyFont="1" applyAlignment="1" applyProtection="1">
      <alignment horizontal="left" vertical="center"/>
      <protection locked="0"/>
    </xf>
    <xf numFmtId="181" fontId="88" fillId="0" borderId="0" xfId="0" applyNumberFormat="1" applyFont="1" applyAlignment="1">
      <alignment horizontal="right"/>
    </xf>
    <xf numFmtId="181" fontId="86" fillId="0" borderId="27" xfId="0" applyNumberFormat="1" applyFont="1" applyBorder="1"/>
    <xf numFmtId="181" fontId="86" fillId="0" borderId="29" xfId="0" applyNumberFormat="1" applyFont="1" applyBorder="1"/>
    <xf numFmtId="181" fontId="87" fillId="0" borderId="29" xfId="0" applyNumberFormat="1" applyFont="1" applyBorder="1"/>
    <xf numFmtId="181" fontId="86" fillId="0" borderId="30" xfId="0" applyNumberFormat="1" applyFont="1" applyBorder="1"/>
    <xf numFmtId="166" fontId="27" fillId="0" borderId="0" xfId="128" applyNumberFormat="1" applyBorder="1" applyAlignment="1">
      <alignment horizontal="center"/>
    </xf>
    <xf numFmtId="181" fontId="68" fillId="38" borderId="0" xfId="3" applyNumberFormat="1" applyFont="1" applyFill="1" applyBorder="1" applyAlignment="1">
      <alignment horizontal="right" vertical="top"/>
    </xf>
    <xf numFmtId="181" fontId="69" fillId="0" borderId="0" xfId="3" applyNumberFormat="1" applyFont="1" applyBorder="1" applyAlignment="1">
      <alignment horizontal="right" vertical="top"/>
    </xf>
    <xf numFmtId="181" fontId="69" fillId="38" borderId="0" xfId="3" applyNumberFormat="1" applyFont="1" applyFill="1" applyBorder="1" applyAlignment="1">
      <alignment horizontal="right" vertical="top"/>
    </xf>
    <xf numFmtId="181" fontId="68" fillId="0" borderId="3" xfId="3" applyNumberFormat="1" applyFont="1" applyFill="1" applyBorder="1" applyAlignment="1">
      <alignment horizontal="right" vertical="top"/>
    </xf>
    <xf numFmtId="181" fontId="68" fillId="38" borderId="3" xfId="3" applyNumberFormat="1" applyFont="1" applyFill="1" applyBorder="1" applyAlignment="1">
      <alignment horizontal="right" vertical="top"/>
    </xf>
    <xf numFmtId="181" fontId="64" fillId="0" borderId="1" xfId="3" applyNumberFormat="1" applyFont="1" applyBorder="1" applyAlignment="1">
      <alignment horizontal="right" vertical="top"/>
    </xf>
    <xf numFmtId="181" fontId="68" fillId="38" borderId="3" xfId="1" applyNumberFormat="1" applyFont="1" applyFill="1" applyBorder="1" applyAlignment="1">
      <alignment horizontal="right" vertical="top"/>
    </xf>
    <xf numFmtId="0" fontId="68" fillId="0" borderId="0" xfId="3" applyFont="1" applyFill="1" applyBorder="1" applyAlignment="1">
      <alignment horizontal="left" vertical="top"/>
    </xf>
    <xf numFmtId="170" fontId="68" fillId="0" borderId="0" xfId="1" applyNumberFormat="1" applyFont="1" applyFill="1" applyBorder="1" applyAlignment="1">
      <alignment horizontal="right" vertical="top"/>
    </xf>
    <xf numFmtId="170" fontId="3" fillId="0" borderId="0" xfId="1" applyNumberFormat="1" applyFont="1" applyFill="1" applyBorder="1" applyAlignment="1">
      <alignment horizontal="right" vertical="top"/>
    </xf>
    <xf numFmtId="167" fontId="30" fillId="0" borderId="0" xfId="0" applyNumberFormat="1" applyFont="1" applyAlignment="1">
      <alignment horizontal="right"/>
    </xf>
    <xf numFmtId="170" fontId="30" fillId="0" borderId="0" xfId="0" applyNumberFormat="1" applyFont="1" applyAlignment="1">
      <alignment horizontal="right"/>
    </xf>
    <xf numFmtId="164" fontId="57" fillId="2" borderId="0" xfId="3" applyNumberFormat="1" applyFont="1" applyFill="1" applyBorder="1" applyAlignment="1">
      <alignment horizontal="left" vertical="center"/>
    </xf>
    <xf numFmtId="167" fontId="57" fillId="38" borderId="0" xfId="2" applyNumberFormat="1" applyFont="1" applyFill="1" applyBorder="1" applyAlignment="1">
      <alignment horizontal="right" vertical="center"/>
    </xf>
    <xf numFmtId="170" fontId="57" fillId="2" borderId="0" xfId="1" applyNumberFormat="1" applyFont="1" applyFill="1" applyBorder="1" applyAlignment="1">
      <alignment horizontal="right" vertical="center"/>
    </xf>
    <xf numFmtId="167" fontId="57" fillId="2" borderId="0" xfId="2" applyNumberFormat="1" applyFont="1" applyFill="1" applyBorder="1" applyAlignment="1">
      <alignment horizontal="right" vertical="center"/>
    </xf>
    <xf numFmtId="164" fontId="63" fillId="0" borderId="0" xfId="3" applyNumberFormat="1" applyFont="1" applyFill="1" applyBorder="1" applyAlignment="1">
      <alignment horizontal="left" vertical="center" wrapText="1"/>
    </xf>
    <xf numFmtId="182" fontId="58" fillId="0" borderId="3" xfId="3" applyNumberFormat="1" applyFont="1" applyFill="1" applyBorder="1" applyAlignment="1">
      <alignment horizontal="right" vertical="top"/>
    </xf>
    <xf numFmtId="182" fontId="30" fillId="0" borderId="0" xfId="0" applyNumberFormat="1" applyFont="1" applyAlignment="1">
      <alignment horizontal="right"/>
    </xf>
    <xf numFmtId="182" fontId="30" fillId="0" borderId="0" xfId="4" applyNumberFormat="1" applyFont="1" applyFill="1" applyBorder="1" applyAlignment="1">
      <alignment horizontal="right"/>
    </xf>
    <xf numFmtId="182" fontId="30" fillId="38" borderId="0" xfId="4" applyNumberFormat="1" applyFont="1" applyFill="1" applyBorder="1" applyAlignment="1">
      <alignment horizontal="right"/>
    </xf>
    <xf numFmtId="182" fontId="58" fillId="0" borderId="3" xfId="3" applyNumberFormat="1" applyFont="1" applyBorder="1" applyAlignment="1">
      <alignment horizontal="left" vertical="top"/>
    </xf>
    <xf numFmtId="0" fontId="7" fillId="37" borderId="31" xfId="0" applyFont="1" applyFill="1" applyBorder="1" applyAlignment="1">
      <alignment horizontal="center" vertical="center" wrapText="1"/>
    </xf>
    <xf numFmtId="181" fontId="58" fillId="0" borderId="3" xfId="3" applyNumberFormat="1" applyFont="1" applyBorder="1" applyAlignment="1">
      <alignment horizontal="right" vertical="top"/>
    </xf>
    <xf numFmtId="181" fontId="60" fillId="0" borderId="0" xfId="0" applyNumberFormat="1" applyFont="1" applyAlignment="1">
      <alignment horizontal="right"/>
    </xf>
    <xf numFmtId="172" fontId="60" fillId="0" borderId="0" xfId="0" applyNumberFormat="1" applyFont="1" applyAlignment="1">
      <alignment horizontal="right"/>
    </xf>
    <xf numFmtId="0" fontId="6" fillId="2" borderId="0" xfId="0" applyFont="1" applyFill="1" applyAlignment="1">
      <alignment horizontal="right"/>
    </xf>
    <xf numFmtId="0" fontId="58" fillId="0" borderId="0" xfId="3" applyFont="1" applyBorder="1" applyAlignment="1">
      <alignment horizontal="right" vertical="top"/>
    </xf>
    <xf numFmtId="181" fontId="6" fillId="2" borderId="0" xfId="0" applyNumberFormat="1" applyFont="1" applyFill="1" applyAlignment="1">
      <alignment horizontal="right"/>
    </xf>
    <xf numFmtId="181" fontId="53" fillId="38" borderId="3" xfId="3" applyNumberFormat="1" applyFont="1" applyFill="1" applyBorder="1" applyAlignment="1">
      <alignment horizontal="right" vertical="top"/>
    </xf>
    <xf numFmtId="170" fontId="53" fillId="0" borderId="3" xfId="3" applyNumberFormat="1" applyFont="1" applyFill="1" applyBorder="1" applyAlignment="1">
      <alignment horizontal="right" vertical="top"/>
    </xf>
    <xf numFmtId="181" fontId="33" fillId="38" borderId="0" xfId="0" applyNumberFormat="1" applyFont="1" applyFill="1" applyAlignment="1">
      <alignment horizontal="right"/>
    </xf>
    <xf numFmtId="181" fontId="32" fillId="2" borderId="0" xfId="312" applyNumberFormat="1" applyFont="1" applyFill="1" applyBorder="1" applyAlignment="1">
      <alignment horizontal="right"/>
    </xf>
    <xf numFmtId="181" fontId="32" fillId="38" borderId="0" xfId="312" applyNumberFormat="1" applyFont="1" applyFill="1" applyBorder="1" applyAlignment="1">
      <alignment horizontal="right"/>
    </xf>
    <xf numFmtId="181" fontId="35" fillId="2" borderId="3" xfId="312" applyNumberFormat="1" applyFont="1" applyFill="1" applyBorder="1" applyAlignment="1">
      <alignment horizontal="right"/>
    </xf>
    <xf numFmtId="181" fontId="32" fillId="2" borderId="0" xfId="1" applyNumberFormat="1" applyFont="1" applyFill="1" applyBorder="1" applyAlignment="1">
      <alignment horizontal="center"/>
    </xf>
    <xf numFmtId="181" fontId="53" fillId="0" borderId="3" xfId="3" applyNumberFormat="1" applyFont="1" applyBorder="1" applyAlignment="1">
      <alignment horizontal="right" vertical="top"/>
    </xf>
    <xf numFmtId="170" fontId="53" fillId="0" borderId="3" xfId="1" applyNumberFormat="1" applyFont="1" applyBorder="1" applyAlignment="1">
      <alignment horizontal="right" vertical="top"/>
    </xf>
    <xf numFmtId="181" fontId="53" fillId="0" borderId="3" xfId="1" applyNumberFormat="1" applyFont="1" applyBorder="1" applyAlignment="1">
      <alignment horizontal="right" vertical="top"/>
    </xf>
    <xf numFmtId="170" fontId="53" fillId="0" borderId="1" xfId="3" applyNumberFormat="1" applyFont="1" applyBorder="1" applyAlignment="1">
      <alignment horizontal="right" vertical="top"/>
    </xf>
    <xf numFmtId="181" fontId="53" fillId="0" borderId="1" xfId="3" applyNumberFormat="1" applyFont="1" applyBorder="1" applyAlignment="1">
      <alignment horizontal="right" vertical="top"/>
    </xf>
    <xf numFmtId="181" fontId="53" fillId="38" borderId="1" xfId="3" applyNumberFormat="1" applyFont="1" applyFill="1" applyBorder="1" applyAlignment="1">
      <alignment horizontal="right" vertical="top"/>
    </xf>
    <xf numFmtId="181" fontId="32" fillId="0" borderId="0" xfId="312" applyNumberFormat="1" applyFont="1" applyFill="1" applyBorder="1" applyAlignment="1">
      <alignment horizontal="right"/>
    </xf>
    <xf numFmtId="0" fontId="33" fillId="38" borderId="0" xfId="0" applyFont="1" applyFill="1" applyAlignment="1">
      <alignment horizontal="right"/>
    </xf>
    <xf numFmtId="170" fontId="33" fillId="38" borderId="0" xfId="0" applyNumberFormat="1" applyFont="1" applyFill="1" applyAlignment="1">
      <alignment horizontal="right"/>
    </xf>
    <xf numFmtId="0" fontId="33" fillId="0" borderId="0" xfId="0" applyFont="1" applyAlignment="1">
      <alignment horizontal="right"/>
    </xf>
    <xf numFmtId="166" fontId="35" fillId="2" borderId="1" xfId="312" applyNumberFormat="1" applyFont="1" applyFill="1" applyBorder="1" applyAlignment="1">
      <alignment horizontal="center"/>
    </xf>
    <xf numFmtId="181" fontId="35" fillId="2" borderId="1" xfId="312" applyNumberFormat="1" applyFont="1" applyFill="1" applyBorder="1" applyAlignment="1">
      <alignment horizontal="center"/>
    </xf>
    <xf numFmtId="166" fontId="32" fillId="38" borderId="0" xfId="312" applyNumberFormat="1" applyFont="1" applyFill="1" applyBorder="1" applyAlignment="1">
      <alignment horizontal="right"/>
    </xf>
    <xf numFmtId="166" fontId="32" fillId="2" borderId="0" xfId="312" applyNumberFormat="1" applyFont="1" applyFill="1" applyBorder="1" applyAlignment="1">
      <alignment horizontal="right"/>
    </xf>
    <xf numFmtId="170" fontId="33" fillId="2" borderId="0" xfId="0" applyNumberFormat="1" applyFont="1" applyFill="1" applyAlignment="1">
      <alignment horizontal="right"/>
    </xf>
    <xf numFmtId="172" fontId="34" fillId="2" borderId="0" xfId="3" applyNumberFormat="1" applyFont="1" applyFill="1" applyBorder="1" applyAlignment="1">
      <alignment horizontal="right"/>
    </xf>
    <xf numFmtId="170" fontId="32" fillId="2" borderId="0" xfId="1" applyNumberFormat="1" applyFont="1" applyFill="1" applyBorder="1" applyAlignment="1">
      <alignment horizontal="right"/>
    </xf>
    <xf numFmtId="181" fontId="35" fillId="38" borderId="0" xfId="312" applyNumberFormat="1" applyFont="1" applyFill="1" applyBorder="1" applyAlignment="1">
      <alignment horizontal="right"/>
    </xf>
    <xf numFmtId="181" fontId="35" fillId="2" borderId="1" xfId="312" applyNumberFormat="1" applyFont="1" applyFill="1" applyBorder="1" applyAlignment="1">
      <alignment horizontal="right"/>
    </xf>
    <xf numFmtId="181" fontId="35" fillId="2" borderId="3" xfId="1" applyNumberFormat="1" applyFont="1" applyFill="1" applyBorder="1" applyAlignment="1">
      <alignment horizontal="right"/>
    </xf>
    <xf numFmtId="166" fontId="35" fillId="2" borderId="1" xfId="312" applyNumberFormat="1" applyFont="1" applyFill="1" applyBorder="1" applyAlignment="1">
      <alignment horizontal="right"/>
    </xf>
    <xf numFmtId="166" fontId="35" fillId="2" borderId="3" xfId="312" applyNumberFormat="1" applyFont="1" applyFill="1" applyBorder="1" applyAlignment="1">
      <alignment horizontal="right"/>
    </xf>
    <xf numFmtId="181" fontId="35" fillId="38" borderId="1" xfId="312" applyNumberFormat="1" applyFont="1" applyFill="1" applyBorder="1" applyAlignment="1">
      <alignment horizontal="right"/>
    </xf>
    <xf numFmtId="172" fontId="33" fillId="2" borderId="0" xfId="0" applyNumberFormat="1" applyFont="1" applyFill="1" applyAlignment="1">
      <alignment horizontal="right"/>
    </xf>
    <xf numFmtId="172" fontId="34" fillId="0" borderId="0" xfId="3" applyNumberFormat="1" applyFont="1" applyFill="1" applyBorder="1" applyAlignment="1">
      <alignment horizontal="right"/>
    </xf>
    <xf numFmtId="181" fontId="32" fillId="0" borderId="3" xfId="312" applyNumberFormat="1" applyFont="1" applyFill="1" applyBorder="1" applyAlignment="1">
      <alignment horizontal="right"/>
    </xf>
    <xf numFmtId="167" fontId="59" fillId="0" borderId="0" xfId="2" applyNumberFormat="1" applyFont="1" applyFill="1" applyBorder="1" applyAlignment="1">
      <alignment horizontal="right" vertical="top"/>
    </xf>
    <xf numFmtId="170" fontId="59" fillId="0" borderId="0" xfId="1" applyNumberFormat="1" applyFont="1" applyBorder="1" applyAlignment="1">
      <alignment horizontal="right" vertical="top"/>
    </xf>
    <xf numFmtId="173" fontId="0" fillId="0" borderId="0" xfId="2" applyNumberFormat="1" applyFont="1" applyAlignment="1">
      <alignment horizontal="left"/>
    </xf>
    <xf numFmtId="184" fontId="0" fillId="0" borderId="0" xfId="0" applyNumberFormat="1"/>
    <xf numFmtId="182" fontId="0" fillId="0" borderId="0" xfId="0" applyNumberFormat="1" applyAlignment="1">
      <alignment horizontal="center"/>
    </xf>
    <xf numFmtId="0" fontId="70" fillId="38" borderId="1" xfId="3" applyFont="1" applyFill="1" applyBorder="1" applyAlignment="1">
      <alignment horizontal="left" vertical="top"/>
    </xf>
    <xf numFmtId="181" fontId="64" fillId="38" borderId="1" xfId="3" applyNumberFormat="1" applyFont="1" applyFill="1" applyBorder="1" applyAlignment="1">
      <alignment horizontal="right" vertical="top"/>
    </xf>
    <xf numFmtId="0" fontId="68" fillId="2" borderId="3" xfId="3" applyFont="1" applyFill="1" applyBorder="1" applyAlignment="1">
      <alignment horizontal="left" vertical="top"/>
    </xf>
    <xf numFmtId="170" fontId="68" fillId="2" borderId="3" xfId="1" applyNumberFormat="1" applyFont="1" applyFill="1" applyBorder="1" applyAlignment="1">
      <alignment horizontal="right" vertical="top"/>
    </xf>
    <xf numFmtId="166" fontId="33" fillId="0" borderId="1" xfId="0" applyNumberFormat="1" applyFont="1" applyBorder="1" applyAlignment="1">
      <alignment horizontal="right"/>
    </xf>
    <xf numFmtId="170" fontId="34" fillId="2" borderId="0" xfId="3" applyNumberFormat="1" applyFont="1" applyFill="1" applyBorder="1" applyAlignment="1">
      <alignment horizontal="right"/>
    </xf>
    <xf numFmtId="0" fontId="33" fillId="0" borderId="1" xfId="0" applyFont="1" applyBorder="1" applyAlignment="1">
      <alignment horizontal="right"/>
    </xf>
    <xf numFmtId="170" fontId="35" fillId="2" borderId="0" xfId="1" applyNumberFormat="1" applyFont="1" applyFill="1" applyBorder="1" applyAlignment="1">
      <alignment horizontal="right"/>
    </xf>
    <xf numFmtId="0" fontId="75" fillId="40" borderId="24" xfId="0" applyFont="1" applyFill="1" applyBorder="1"/>
    <xf numFmtId="181" fontId="3" fillId="40" borderId="26" xfId="2" applyNumberFormat="1" applyFont="1" applyFill="1" applyBorder="1" applyAlignment="1" applyProtection="1">
      <alignment horizontal="right" vertical="center"/>
      <protection locked="0"/>
    </xf>
    <xf numFmtId="0" fontId="27" fillId="0" borderId="32" xfId="128" applyBorder="1" applyAlignment="1">
      <alignment horizontal="center"/>
    </xf>
    <xf numFmtId="0" fontId="53" fillId="0" borderId="0" xfId="3" applyFont="1" applyBorder="1" applyAlignment="1">
      <alignment horizontal="left" vertical="top"/>
    </xf>
    <xf numFmtId="0" fontId="7" fillId="42" borderId="1" xfId="0" applyFont="1" applyFill="1" applyBorder="1" applyAlignment="1">
      <alignment horizontal="left" vertical="center" wrapText="1"/>
    </xf>
    <xf numFmtId="0" fontId="7" fillId="42" borderId="1" xfId="0" applyFont="1" applyFill="1" applyBorder="1" applyAlignment="1">
      <alignment horizontal="center" vertical="center" wrapText="1"/>
    </xf>
    <xf numFmtId="172" fontId="60" fillId="38" borderId="0" xfId="0" applyNumberFormat="1" applyFont="1" applyFill="1" applyAlignment="1">
      <alignment horizontal="left"/>
    </xf>
    <xf numFmtId="166" fontId="60" fillId="38" borderId="0" xfId="291" applyNumberFormat="1" applyFont="1" applyFill="1" applyBorder="1" applyAlignment="1">
      <alignment horizontal="left"/>
    </xf>
    <xf numFmtId="166" fontId="60" fillId="38" borderId="0" xfId="291" applyNumberFormat="1" applyFont="1" applyFill="1" applyBorder="1" applyAlignment="1">
      <alignment horizontal="center"/>
    </xf>
    <xf numFmtId="181" fontId="60" fillId="38" borderId="0" xfId="0" applyNumberFormat="1" applyFont="1" applyFill="1" applyAlignment="1">
      <alignment horizontal="right"/>
    </xf>
    <xf numFmtId="0" fontId="9" fillId="38" borderId="0" xfId="3" applyFont="1" applyFill="1" applyBorder="1" applyAlignment="1">
      <alignment horizontal="left"/>
    </xf>
    <xf numFmtId="166" fontId="58" fillId="38" borderId="3" xfId="3" applyNumberFormat="1" applyFont="1" applyFill="1" applyBorder="1" applyAlignment="1">
      <alignment horizontal="center" vertical="top"/>
    </xf>
    <xf numFmtId="181" fontId="58" fillId="38" borderId="3" xfId="3" applyNumberFormat="1" applyFont="1" applyFill="1" applyBorder="1" applyAlignment="1">
      <alignment horizontal="right" vertical="top"/>
    </xf>
    <xf numFmtId="170" fontId="33" fillId="0" borderId="0" xfId="1" applyNumberFormat="1" applyFont="1" applyBorder="1"/>
    <xf numFmtId="170" fontId="54" fillId="0" borderId="0" xfId="1" applyNumberFormat="1" applyFont="1" applyFill="1"/>
    <xf numFmtId="170" fontId="54" fillId="0" borderId="20" xfId="1" applyNumberFormat="1" applyFont="1" applyFill="1" applyBorder="1"/>
    <xf numFmtId="170" fontId="7" fillId="37" borderId="1" xfId="1" applyNumberFormat="1" applyFont="1" applyFill="1" applyBorder="1" applyAlignment="1">
      <alignment horizontal="right" vertical="center" wrapText="1"/>
    </xf>
    <xf numFmtId="9" fontId="60" fillId="0" borderId="0" xfId="1" applyFont="1" applyFill="1" applyBorder="1" applyAlignment="1">
      <alignment horizontal="right" vertical="center"/>
    </xf>
    <xf numFmtId="9" fontId="60" fillId="38" borderId="0" xfId="3" applyNumberFormat="1" applyFont="1" applyFill="1" applyBorder="1" applyAlignment="1">
      <alignment horizontal="right" vertical="center"/>
    </xf>
    <xf numFmtId="9" fontId="60" fillId="38" borderId="0" xfId="1" applyFont="1" applyFill="1" applyBorder="1" applyAlignment="1">
      <alignment horizontal="right" vertical="center"/>
    </xf>
    <xf numFmtId="183" fontId="3" fillId="0" borderId="25" xfId="0" applyNumberFormat="1" applyFont="1" applyBorder="1" applyAlignment="1" applyProtection="1">
      <alignment horizontal="right" vertical="center"/>
      <protection locked="0"/>
    </xf>
    <xf numFmtId="170" fontId="36" fillId="2" borderId="0" xfId="1" applyNumberFormat="1" applyFont="1" applyFill="1" applyBorder="1" applyAlignment="1">
      <alignment horizontal="center"/>
    </xf>
    <xf numFmtId="170" fontId="33" fillId="0" borderId="1" xfId="1" applyNumberFormat="1" applyFont="1" applyBorder="1"/>
    <xf numFmtId="170" fontId="33" fillId="0" borderId="0" xfId="1" applyNumberFormat="1" applyFont="1" applyFill="1" applyBorder="1"/>
    <xf numFmtId="170" fontId="33" fillId="2" borderId="0" xfId="1" applyNumberFormat="1" applyFont="1" applyFill="1" applyBorder="1"/>
    <xf numFmtId="181" fontId="60" fillId="2" borderId="0" xfId="3" applyNumberFormat="1" applyFont="1" applyFill="1" applyBorder="1" applyAlignment="1">
      <alignment horizontal="right" vertical="center"/>
    </xf>
    <xf numFmtId="167" fontId="59" fillId="38" borderId="3" xfId="2" applyNumberFormat="1" applyFont="1" applyFill="1" applyBorder="1" applyAlignment="1">
      <alignment horizontal="right" vertical="top"/>
    </xf>
    <xf numFmtId="164" fontId="59" fillId="38" borderId="3" xfId="3" applyNumberFormat="1" applyFont="1" applyFill="1" applyBorder="1" applyAlignment="1">
      <alignment horizontal="left" vertical="center"/>
    </xf>
    <xf numFmtId="167" fontId="59" fillId="38" borderId="3" xfId="2" applyNumberFormat="1" applyFont="1" applyFill="1" applyBorder="1" applyAlignment="1">
      <alignment horizontal="right" vertical="center"/>
    </xf>
    <xf numFmtId="170" fontId="59" fillId="38" borderId="3" xfId="1" applyNumberFormat="1" applyFont="1" applyFill="1" applyBorder="1" applyAlignment="1">
      <alignment horizontal="right" vertical="center"/>
    </xf>
    <xf numFmtId="164" fontId="59" fillId="2" borderId="0" xfId="3" applyNumberFormat="1" applyFont="1" applyFill="1" applyBorder="1" applyAlignment="1">
      <alignment horizontal="left" vertical="center"/>
    </xf>
    <xf numFmtId="167" fontId="59" fillId="2" borderId="0" xfId="2" applyNumberFormat="1" applyFont="1" applyFill="1" applyBorder="1" applyAlignment="1">
      <alignment horizontal="right" vertical="center"/>
    </xf>
    <xf numFmtId="170" fontId="59" fillId="2" borderId="0" xfId="1" applyNumberFormat="1" applyFont="1" applyFill="1" applyBorder="1" applyAlignment="1">
      <alignment horizontal="right" vertical="center"/>
    </xf>
    <xf numFmtId="0" fontId="6" fillId="2" borderId="3" xfId="3" applyFont="1" applyFill="1" applyBorder="1" applyAlignment="1">
      <alignment horizontal="left" vertical="top"/>
    </xf>
    <xf numFmtId="170" fontId="6" fillId="2" borderId="3" xfId="1" applyNumberFormat="1" applyFont="1" applyFill="1" applyBorder="1" applyAlignment="1">
      <alignment horizontal="right" vertical="top"/>
    </xf>
    <xf numFmtId="183" fontId="6" fillId="2" borderId="3" xfId="1" applyNumberFormat="1" applyFont="1" applyFill="1" applyBorder="1" applyAlignment="1">
      <alignment horizontal="right" vertical="top"/>
    </xf>
    <xf numFmtId="0" fontId="0" fillId="0" borderId="0" xfId="0" applyAlignment="1">
      <alignment horizontal="left"/>
    </xf>
    <xf numFmtId="0" fontId="0" fillId="0" borderId="1" xfId="0" applyBorder="1" applyAlignment="1">
      <alignment horizontal="left"/>
    </xf>
    <xf numFmtId="0" fontId="7" fillId="37" borderId="31" xfId="0" applyFont="1" applyFill="1" applyBorder="1" applyAlignment="1">
      <alignment horizontal="left" vertical="center" wrapText="1"/>
    </xf>
    <xf numFmtId="170" fontId="30" fillId="0" borderId="0" xfId="1" applyNumberFormat="1" applyFont="1" applyFill="1" applyBorder="1" applyAlignment="1">
      <alignment horizontal="left"/>
    </xf>
    <xf numFmtId="170" fontId="30" fillId="38" borderId="0" xfId="1" applyNumberFormat="1" applyFont="1" applyFill="1" applyBorder="1" applyAlignment="1">
      <alignment horizontal="left"/>
    </xf>
    <xf numFmtId="166" fontId="0" fillId="0" borderId="0" xfId="0" applyNumberFormat="1" applyAlignment="1">
      <alignment horizontal="left"/>
    </xf>
    <xf numFmtId="0" fontId="0" fillId="0" borderId="0" xfId="0" applyAlignment="1">
      <alignment vertical="top" wrapText="1"/>
    </xf>
    <xf numFmtId="166" fontId="8" fillId="0" borderId="0" xfId="0" applyNumberFormat="1" applyFont="1"/>
    <xf numFmtId="0" fontId="8" fillId="0" borderId="0" xfId="0" applyFont="1"/>
    <xf numFmtId="165" fontId="8" fillId="0" borderId="0" xfId="2" applyFont="1" applyFill="1"/>
    <xf numFmtId="165" fontId="8" fillId="0" borderId="0" xfId="0" applyNumberFormat="1" applyFont="1"/>
    <xf numFmtId="165" fontId="8" fillId="0" borderId="0" xfId="2" applyFont="1"/>
    <xf numFmtId="166" fontId="60" fillId="0" borderId="0" xfId="291" applyNumberFormat="1" applyFont="1" applyBorder="1" applyAlignment="1"/>
    <xf numFmtId="41" fontId="60" fillId="0" borderId="0" xfId="291" applyNumberFormat="1" applyFont="1" applyBorder="1" applyAlignment="1"/>
    <xf numFmtId="41" fontId="60" fillId="0" borderId="0" xfId="0" applyNumberFormat="1" applyFont="1" applyAlignment="1">
      <alignment horizontal="right"/>
    </xf>
    <xf numFmtId="41" fontId="60" fillId="0" borderId="0" xfId="291" applyNumberFormat="1" applyFont="1" applyBorder="1" applyAlignment="1">
      <alignment horizontal="center"/>
    </xf>
    <xf numFmtId="41" fontId="60" fillId="0" borderId="0" xfId="291" applyNumberFormat="1" applyFont="1" applyBorder="1" applyAlignment="1">
      <alignment horizontal="left"/>
    </xf>
    <xf numFmtId="41" fontId="88" fillId="0" borderId="0" xfId="0" applyNumberFormat="1" applyFont="1"/>
    <xf numFmtId="0" fontId="85" fillId="41" borderId="1" xfId="0" applyFont="1" applyFill="1" applyBorder="1" applyAlignment="1">
      <alignment horizontal="left" vertical="center" wrapText="1"/>
    </xf>
    <xf numFmtId="0" fontId="96" fillId="0" borderId="1" xfId="0" applyFont="1" applyBorder="1"/>
    <xf numFmtId="6" fontId="7" fillId="37" borderId="0" xfId="0" quotePrefix="1" applyNumberFormat="1" applyFont="1" applyFill="1" applyAlignment="1">
      <alignment horizontal="left" vertical="center" wrapText="1"/>
    </xf>
    <xf numFmtId="9" fontId="30" fillId="0" borderId="0" xfId="1" applyFont="1" applyFill="1" applyBorder="1" applyAlignment="1">
      <alignment horizontal="right"/>
    </xf>
    <xf numFmtId="9" fontId="30" fillId="38" borderId="0" xfId="1" applyFont="1" applyFill="1" applyBorder="1" applyAlignment="1">
      <alignment horizontal="right"/>
    </xf>
    <xf numFmtId="185" fontId="6" fillId="0" borderId="3" xfId="1" applyNumberFormat="1" applyFont="1" applyFill="1" applyBorder="1" applyAlignment="1">
      <alignment horizontal="right" vertical="top"/>
    </xf>
    <xf numFmtId="41" fontId="32" fillId="0" borderId="0" xfId="312" applyNumberFormat="1" applyFont="1" applyFill="1" applyBorder="1" applyAlignment="1">
      <alignment horizontal="right"/>
    </xf>
    <xf numFmtId="41" fontId="32" fillId="38" borderId="0" xfId="312" applyNumberFormat="1" applyFont="1" applyFill="1" applyBorder="1" applyAlignment="1">
      <alignment horizontal="right"/>
    </xf>
    <xf numFmtId="41" fontId="32" fillId="2" borderId="0" xfId="312" applyNumberFormat="1" applyFont="1" applyFill="1" applyBorder="1" applyAlignment="1">
      <alignment horizontal="center"/>
    </xf>
    <xf numFmtId="0" fontId="58" fillId="0" borderId="0" xfId="3" applyFont="1" applyFill="1" applyBorder="1" applyAlignment="1">
      <alignment horizontal="left" vertical="top"/>
    </xf>
    <xf numFmtId="182" fontId="6" fillId="38" borderId="3" xfId="2" applyNumberFormat="1" applyFont="1" applyFill="1" applyBorder="1" applyAlignment="1">
      <alignment horizontal="right" vertical="top"/>
    </xf>
    <xf numFmtId="170" fontId="6" fillId="38" borderId="3" xfId="2" applyNumberFormat="1" applyFont="1" applyFill="1" applyBorder="1" applyAlignment="1">
      <alignment horizontal="right" vertical="top"/>
    </xf>
    <xf numFmtId="181" fontId="32" fillId="2" borderId="0" xfId="1" applyNumberFormat="1" applyFont="1" applyFill="1" applyBorder="1" applyAlignment="1">
      <alignment horizontal="right"/>
    </xf>
    <xf numFmtId="181" fontId="35" fillId="2" borderId="0" xfId="312" applyNumberFormat="1" applyFont="1" applyFill="1" applyBorder="1" applyAlignment="1">
      <alignment horizontal="right"/>
    </xf>
    <xf numFmtId="166" fontId="32" fillId="0" borderId="0" xfId="312" applyNumberFormat="1" applyFont="1" applyFill="1" applyBorder="1" applyAlignment="1">
      <alignment horizontal="right"/>
    </xf>
    <xf numFmtId="181" fontId="69" fillId="2" borderId="0" xfId="3" applyNumberFormat="1" applyFont="1" applyFill="1" applyBorder="1" applyAlignment="1">
      <alignment horizontal="right" vertical="top"/>
    </xf>
    <xf numFmtId="0" fontId="69" fillId="0" borderId="0" xfId="3" applyFont="1" applyBorder="1" applyAlignment="1">
      <alignment horizontal="left" vertical="top" indent="1"/>
    </xf>
    <xf numFmtId="0" fontId="69" fillId="38" borderId="0" xfId="3" applyFont="1" applyFill="1" applyBorder="1" applyAlignment="1">
      <alignment horizontal="left" vertical="top" indent="1"/>
    </xf>
    <xf numFmtId="0" fontId="68" fillId="0" borderId="0" xfId="3" applyFont="1" applyBorder="1" applyAlignment="1">
      <alignment horizontal="left" vertical="top"/>
    </xf>
    <xf numFmtId="181" fontId="68" fillId="0" borderId="0" xfId="3" applyNumberFormat="1" applyFont="1" applyBorder="1" applyAlignment="1">
      <alignment horizontal="right" vertical="top"/>
    </xf>
    <xf numFmtId="0" fontId="3" fillId="2" borderId="0" xfId="0" applyFont="1" applyFill="1"/>
    <xf numFmtId="181" fontId="33" fillId="2" borderId="0" xfId="0" applyNumberFormat="1" applyFont="1" applyFill="1"/>
    <xf numFmtId="0" fontId="0" fillId="0" borderId="0" xfId="0" applyAlignment="1">
      <alignment wrapText="1"/>
    </xf>
    <xf numFmtId="181" fontId="68" fillId="0" borderId="0" xfId="3" applyNumberFormat="1" applyFont="1" applyFill="1" applyBorder="1" applyAlignment="1">
      <alignment horizontal="right" vertical="top"/>
    </xf>
    <xf numFmtId="181" fontId="68" fillId="0" borderId="0" xfId="1" applyNumberFormat="1" applyFont="1" applyFill="1" applyBorder="1" applyAlignment="1">
      <alignment horizontal="right" vertical="top"/>
    </xf>
    <xf numFmtId="0" fontId="0" fillId="0" borderId="20" xfId="0" applyBorder="1" applyAlignment="1">
      <alignment vertical="top" wrapText="1"/>
    </xf>
    <xf numFmtId="9" fontId="58" fillId="0" borderId="3" xfId="3" applyNumberFormat="1" applyFont="1" applyFill="1" applyBorder="1" applyAlignment="1">
      <alignment horizontal="left" vertical="top"/>
    </xf>
    <xf numFmtId="0" fontId="58" fillId="2" borderId="0" xfId="3" applyFont="1" applyFill="1" applyBorder="1" applyAlignment="1">
      <alignment horizontal="left" vertical="top"/>
    </xf>
    <xf numFmtId="166" fontId="58" fillId="2" borderId="0" xfId="3" applyNumberFormat="1" applyFont="1" applyFill="1" applyBorder="1" applyAlignment="1">
      <alignment horizontal="right" vertical="top"/>
    </xf>
    <xf numFmtId="166" fontId="58" fillId="2" borderId="0" xfId="3" applyNumberFormat="1" applyFont="1" applyFill="1" applyBorder="1" applyAlignment="1">
      <alignment horizontal="center" vertical="top"/>
    </xf>
    <xf numFmtId="181" fontId="58" fillId="2" borderId="0" xfId="3" applyNumberFormat="1" applyFont="1" applyFill="1" applyBorder="1" applyAlignment="1">
      <alignment horizontal="right" vertical="top"/>
    </xf>
    <xf numFmtId="181" fontId="86" fillId="0" borderId="33" xfId="0" applyNumberFormat="1" applyFont="1" applyBorder="1"/>
    <xf numFmtId="181" fontId="64" fillId="0" borderId="0" xfId="3" applyNumberFormat="1" applyFont="1" applyFill="1" applyBorder="1" applyAlignment="1">
      <alignment horizontal="left" vertical="center"/>
    </xf>
    <xf numFmtId="181" fontId="64" fillId="38" borderId="0" xfId="3" applyNumberFormat="1" applyFont="1" applyFill="1" applyBorder="1" applyAlignment="1">
      <alignment horizontal="left" vertical="center"/>
    </xf>
    <xf numFmtId="181" fontId="64" fillId="38" borderId="0" xfId="3" applyNumberFormat="1" applyFont="1" applyFill="1" applyBorder="1" applyAlignment="1">
      <alignment horizontal="right" vertical="center"/>
    </xf>
    <xf numFmtId="170" fontId="64" fillId="38" borderId="0" xfId="1" applyNumberFormat="1" applyFont="1" applyFill="1" applyBorder="1" applyAlignment="1">
      <alignment horizontal="right" vertical="center"/>
    </xf>
    <xf numFmtId="0" fontId="69" fillId="0" borderId="0" xfId="3" applyFont="1" applyFill="1" applyBorder="1" applyAlignment="1">
      <alignment horizontal="left" vertical="top"/>
    </xf>
    <xf numFmtId="181" fontId="69" fillId="0" borderId="0" xfId="3" applyNumberFormat="1" applyFont="1" applyFill="1" applyBorder="1" applyAlignment="1">
      <alignment horizontal="right" vertical="top"/>
    </xf>
    <xf numFmtId="166" fontId="60" fillId="0" borderId="0" xfId="291" applyNumberFormat="1" applyFont="1" applyFill="1" applyBorder="1" applyAlignment="1">
      <alignment horizontal="left"/>
    </xf>
    <xf numFmtId="166" fontId="60" fillId="0" borderId="0" xfId="291" applyNumberFormat="1" applyFont="1" applyFill="1" applyBorder="1" applyAlignment="1">
      <alignment horizontal="center"/>
    </xf>
    <xf numFmtId="165" fontId="5" fillId="0" borderId="0" xfId="2" applyFont="1" applyBorder="1"/>
    <xf numFmtId="0" fontId="90" fillId="0" borderId="0" xfId="0" applyFont="1" applyAlignment="1">
      <alignment horizontal="justify" vertical="justify" wrapText="1"/>
    </xf>
    <xf numFmtId="0" fontId="9" fillId="0" borderId="0" xfId="3" applyFont="1" applyFill="1" applyBorder="1" applyAlignment="1">
      <alignment horizontal="center" vertical="center"/>
    </xf>
    <xf numFmtId="0" fontId="0" fillId="0" borderId="0" xfId="0" applyAlignment="1">
      <alignment horizontal="left" vertical="top" wrapText="1"/>
    </xf>
    <xf numFmtId="0" fontId="99" fillId="0" borderId="0" xfId="0" applyFont="1"/>
    <xf numFmtId="0" fontId="30" fillId="0" borderId="0" xfId="0" applyFont="1"/>
    <xf numFmtId="0" fontId="100" fillId="0" borderId="0" xfId="128" applyFont="1" applyBorder="1" applyAlignment="1">
      <alignment horizontal="center"/>
    </xf>
    <xf numFmtId="0" fontId="101" fillId="0" borderId="0" xfId="3" applyFont="1" applyBorder="1" applyAlignment="1">
      <alignment horizontal="left" vertical="center"/>
    </xf>
    <xf numFmtId="0" fontId="30" fillId="0" borderId="1" xfId="0" applyFont="1" applyBorder="1"/>
    <xf numFmtId="0" fontId="102" fillId="0" borderId="0" xfId="0" applyFont="1"/>
    <xf numFmtId="170" fontId="59" fillId="0" borderId="3" xfId="1" applyNumberFormat="1" applyFont="1" applyFill="1" applyBorder="1" applyAlignment="1">
      <alignment horizontal="right" vertical="top"/>
    </xf>
    <xf numFmtId="10" fontId="59" fillId="0" borderId="3" xfId="1" applyNumberFormat="1" applyFont="1" applyFill="1" applyBorder="1" applyAlignment="1">
      <alignment horizontal="right" vertical="top"/>
    </xf>
    <xf numFmtId="0" fontId="103" fillId="0" borderId="37" xfId="0" applyFont="1" applyBorder="1"/>
    <xf numFmtId="0" fontId="103" fillId="0" borderId="35" xfId="0" applyFont="1" applyBorder="1"/>
    <xf numFmtId="171" fontId="57" fillId="0" borderId="0" xfId="291" applyNumberFormat="1" applyFont="1" applyFill="1" applyBorder="1" applyAlignment="1">
      <alignment horizontal="right" vertical="center"/>
    </xf>
    <xf numFmtId="10" fontId="30" fillId="0" borderId="0" xfId="0" applyNumberFormat="1" applyFont="1"/>
    <xf numFmtId="9" fontId="30" fillId="0" borderId="0" xfId="0" applyNumberFormat="1" applyFont="1"/>
    <xf numFmtId="0" fontId="103" fillId="0" borderId="38" xfId="0" applyFont="1" applyBorder="1"/>
    <xf numFmtId="169" fontId="59" fillId="0" borderId="3" xfId="2" applyNumberFormat="1" applyFont="1" applyFill="1" applyBorder="1" applyAlignment="1">
      <alignment horizontal="right" vertical="top"/>
    </xf>
    <xf numFmtId="171" fontId="59" fillId="0" borderId="3" xfId="2" applyNumberFormat="1" applyFont="1" applyFill="1" applyBorder="1" applyAlignment="1">
      <alignment horizontal="right" vertical="top"/>
    </xf>
    <xf numFmtId="0" fontId="103" fillId="0" borderId="35" xfId="0" applyFont="1" applyBorder="1" applyAlignment="1">
      <alignment horizontal="left"/>
    </xf>
    <xf numFmtId="0" fontId="103" fillId="0" borderId="36" xfId="0" applyFont="1" applyBorder="1"/>
    <xf numFmtId="0" fontId="101" fillId="0" borderId="0" xfId="3" applyFont="1" applyFill="1" applyBorder="1" applyAlignment="1"/>
    <xf numFmtId="0" fontId="101" fillId="0" borderId="0" xfId="3" applyFont="1" applyFill="1" applyBorder="1" applyAlignment="1">
      <alignment vertical="top"/>
    </xf>
    <xf numFmtId="0" fontId="101" fillId="0" borderId="0" xfId="3" applyFont="1" applyFill="1" applyBorder="1"/>
    <xf numFmtId="0" fontId="101" fillId="0" borderId="0" xfId="3" applyFont="1" applyFill="1" applyBorder="1" applyAlignment="1">
      <alignment horizontal="left" vertical="top"/>
    </xf>
    <xf numFmtId="0" fontId="30" fillId="0" borderId="0" xfId="0" applyFont="1" applyAlignment="1">
      <alignment wrapText="1"/>
    </xf>
    <xf numFmtId="0" fontId="101" fillId="0" borderId="0" xfId="3" applyFont="1" applyFill="1" applyBorder="1" applyAlignment="1">
      <alignment horizontal="left" wrapText="1"/>
    </xf>
    <xf numFmtId="0" fontId="57" fillId="0" borderId="0" xfId="3" applyFont="1" applyFill="1" applyBorder="1" applyAlignment="1">
      <alignment horizontal="left" vertical="center"/>
    </xf>
    <xf numFmtId="0" fontId="7" fillId="37" borderId="22" xfId="0" applyFont="1" applyFill="1" applyBorder="1" applyAlignment="1">
      <alignment vertical="top" wrapText="1"/>
    </xf>
    <xf numFmtId="0" fontId="7" fillId="42" borderId="39" xfId="0" applyFont="1" applyFill="1" applyBorder="1" applyAlignment="1">
      <alignment horizontal="right" vertical="top" wrapText="1"/>
    </xf>
    <xf numFmtId="170" fontId="7" fillId="42" borderId="40" xfId="1" applyNumberFormat="1" applyFont="1" applyFill="1" applyBorder="1" applyAlignment="1">
      <alignment horizontal="right" vertical="top" wrapText="1"/>
    </xf>
    <xf numFmtId="0" fontId="90" fillId="0" borderId="20" xfId="0" applyFont="1" applyBorder="1" applyAlignment="1">
      <alignment vertical="justify" wrapText="1"/>
    </xf>
    <xf numFmtId="170" fontId="53" fillId="0" borderId="0" xfId="3" applyNumberFormat="1" applyFont="1" applyFill="1" applyBorder="1" applyAlignment="1">
      <alignment horizontal="right" vertical="top"/>
    </xf>
    <xf numFmtId="170" fontId="53" fillId="0" borderId="0" xfId="1" applyNumberFormat="1" applyFont="1" applyBorder="1" applyAlignment="1">
      <alignment horizontal="right" vertical="top"/>
    </xf>
    <xf numFmtId="0" fontId="80" fillId="0" borderId="0" xfId="0" applyFont="1" applyAlignment="1">
      <alignment vertical="top" wrapText="1"/>
    </xf>
    <xf numFmtId="0" fontId="80"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33" fillId="0" borderId="1" xfId="0" applyFont="1" applyBorder="1" applyAlignment="1">
      <alignment horizontal="left"/>
    </xf>
    <xf numFmtId="167" fontId="6" fillId="0" borderId="34" xfId="2" applyNumberFormat="1" applyFont="1" applyFill="1" applyBorder="1" applyAlignment="1" applyProtection="1">
      <alignment horizontal="right" vertical="center"/>
      <protection locked="0"/>
    </xf>
    <xf numFmtId="181" fontId="60" fillId="43" borderId="0" xfId="0" applyNumberFormat="1" applyFont="1" applyFill="1" applyAlignment="1">
      <alignment horizontal="right"/>
    </xf>
    <xf numFmtId="181" fontId="60" fillId="44" borderId="0" xfId="0" applyNumberFormat="1" applyFont="1" applyFill="1" applyAlignment="1">
      <alignment horizontal="right"/>
    </xf>
    <xf numFmtId="41" fontId="60" fillId="43" borderId="0" xfId="291" applyNumberFormat="1" applyFont="1" applyFill="1" applyBorder="1" applyAlignment="1">
      <alignment horizontal="left"/>
    </xf>
    <xf numFmtId="181" fontId="58" fillId="43" borderId="3" xfId="3" applyNumberFormat="1" applyFont="1" applyFill="1" applyBorder="1" applyAlignment="1">
      <alignment horizontal="right" vertical="top"/>
    </xf>
    <xf numFmtId="0" fontId="58" fillId="43" borderId="0" xfId="3" applyFont="1" applyFill="1" applyBorder="1" applyAlignment="1">
      <alignment horizontal="left" vertical="top"/>
    </xf>
    <xf numFmtId="0" fontId="6" fillId="45" borderId="0" xfId="0" applyFont="1" applyFill="1"/>
    <xf numFmtId="181" fontId="58" fillId="44" borderId="3" xfId="3" applyNumberFormat="1" applyFont="1" applyFill="1" applyBorder="1" applyAlignment="1">
      <alignment horizontal="right" vertical="top"/>
    </xf>
    <xf numFmtId="0" fontId="58" fillId="43" borderId="0" xfId="3" applyFont="1" applyFill="1" applyBorder="1" applyAlignment="1">
      <alignment horizontal="right" vertical="top"/>
    </xf>
    <xf numFmtId="0" fontId="1" fillId="45" borderId="0" xfId="0" applyFont="1" applyFill="1"/>
    <xf numFmtId="167" fontId="58" fillId="43" borderId="1" xfId="3" applyNumberFormat="1" applyFont="1" applyFill="1" applyBorder="1" applyAlignment="1">
      <alignment horizontal="right" vertical="top"/>
    </xf>
    <xf numFmtId="41" fontId="60" fillId="43" borderId="0" xfId="0" applyNumberFormat="1" applyFont="1" applyFill="1" applyAlignment="1">
      <alignment horizontal="right"/>
    </xf>
    <xf numFmtId="181" fontId="58" fillId="45" borderId="0" xfId="3" applyNumberFormat="1" applyFont="1" applyFill="1" applyBorder="1" applyAlignment="1">
      <alignment horizontal="right" vertical="top"/>
    </xf>
    <xf numFmtId="41" fontId="60" fillId="43" borderId="0" xfId="291" applyNumberFormat="1" applyFont="1" applyFill="1" applyBorder="1" applyAlignment="1">
      <alignment horizontal="center"/>
    </xf>
    <xf numFmtId="166" fontId="60" fillId="43" borderId="0" xfId="291" applyNumberFormat="1" applyFont="1" applyFill="1" applyBorder="1" applyAlignment="1">
      <alignment horizontal="center"/>
    </xf>
    <xf numFmtId="0" fontId="6" fillId="45" borderId="0" xfId="0" applyFont="1" applyFill="1" applyAlignment="1">
      <alignment horizontal="right"/>
    </xf>
    <xf numFmtId="167" fontId="58" fillId="43" borderId="1" xfId="3" applyNumberFormat="1" applyFont="1" applyFill="1" applyBorder="1" applyAlignment="1">
      <alignment horizontal="center" vertical="top"/>
    </xf>
    <xf numFmtId="181" fontId="58" fillId="43" borderId="0" xfId="3" applyNumberFormat="1" applyFont="1" applyFill="1" applyBorder="1" applyAlignment="1">
      <alignment horizontal="right" vertical="top"/>
    </xf>
    <xf numFmtId="0" fontId="108" fillId="0" borderId="0" xfId="0" applyFont="1"/>
    <xf numFmtId="0" fontId="109" fillId="37" borderId="45" xfId="0" applyFont="1" applyFill="1" applyBorder="1" applyAlignment="1">
      <alignment horizontal="center" vertical="center" wrapText="1" readingOrder="1"/>
    </xf>
    <xf numFmtId="0" fontId="110" fillId="3" borderId="46" xfId="0" applyFont="1" applyFill="1" applyBorder="1" applyAlignment="1">
      <alignment horizontal="center" vertical="center" wrapText="1" readingOrder="1"/>
    </xf>
    <xf numFmtId="9" fontId="110" fillId="3" borderId="46" xfId="0" applyNumberFormat="1" applyFont="1" applyFill="1" applyBorder="1" applyAlignment="1">
      <alignment horizontal="center" vertical="center" wrapText="1" readingOrder="1"/>
    </xf>
    <xf numFmtId="0" fontId="111" fillId="3" borderId="46" xfId="0" applyFont="1" applyFill="1" applyBorder="1" applyAlignment="1">
      <alignment horizontal="center" vertical="center" wrapText="1" readingOrder="1"/>
    </xf>
    <xf numFmtId="10" fontId="111" fillId="3" borderId="46" xfId="0" applyNumberFormat="1" applyFont="1" applyFill="1" applyBorder="1" applyAlignment="1">
      <alignment horizontal="center" vertical="center" wrapText="1" readingOrder="1"/>
    </xf>
    <xf numFmtId="0" fontId="110" fillId="3" borderId="47" xfId="0" applyFont="1" applyFill="1" applyBorder="1" applyAlignment="1">
      <alignment horizontal="center" vertical="center" wrapText="1" readingOrder="1"/>
    </xf>
    <xf numFmtId="10" fontId="111" fillId="3" borderId="47" xfId="0" applyNumberFormat="1" applyFont="1" applyFill="1" applyBorder="1" applyAlignment="1">
      <alignment horizontal="center" vertical="center" wrapText="1" readingOrder="1"/>
    </xf>
    <xf numFmtId="9" fontId="110" fillId="3" borderId="47" xfId="0" applyNumberFormat="1" applyFont="1" applyFill="1" applyBorder="1" applyAlignment="1">
      <alignment horizontal="center" vertical="center" wrapText="1" readingOrder="1"/>
    </xf>
    <xf numFmtId="0" fontId="111" fillId="3" borderId="47" xfId="0" applyFont="1" applyFill="1" applyBorder="1" applyAlignment="1">
      <alignment horizontal="center" vertical="center" wrapText="1" readingOrder="1"/>
    </xf>
    <xf numFmtId="9" fontId="111" fillId="3" borderId="47" xfId="0" applyNumberFormat="1" applyFont="1" applyFill="1" applyBorder="1" applyAlignment="1">
      <alignment horizontal="center" vertical="center" wrapText="1" readingOrder="1"/>
    </xf>
    <xf numFmtId="10" fontId="110" fillId="3" borderId="47" xfId="0" applyNumberFormat="1" applyFont="1" applyFill="1" applyBorder="1" applyAlignment="1">
      <alignment horizontal="center" vertical="center" wrapText="1" readingOrder="1"/>
    </xf>
    <xf numFmtId="0" fontId="110" fillId="3" borderId="47" xfId="0" quotePrefix="1" applyFont="1" applyFill="1" applyBorder="1" applyAlignment="1">
      <alignment horizontal="center" vertical="center" wrapText="1" readingOrder="1"/>
    </xf>
    <xf numFmtId="0" fontId="107" fillId="3" borderId="47" xfId="0" applyFont="1" applyFill="1" applyBorder="1" applyAlignment="1">
      <alignment horizontal="center" vertical="center" wrapText="1"/>
    </xf>
    <xf numFmtId="0" fontId="63" fillId="0" borderId="48" xfId="0" applyFont="1" applyBorder="1" applyAlignment="1">
      <alignment horizontal="left" vertical="center"/>
    </xf>
    <xf numFmtId="0" fontId="30" fillId="2" borderId="0" xfId="0" applyFont="1" applyFill="1"/>
    <xf numFmtId="165" fontId="30" fillId="2" borderId="0" xfId="2" applyFont="1" applyFill="1"/>
    <xf numFmtId="9" fontId="112" fillId="0" borderId="0" xfId="1" applyFont="1"/>
    <xf numFmtId="9" fontId="108" fillId="2" borderId="0" xfId="1" applyFont="1" applyFill="1"/>
    <xf numFmtId="165" fontId="108" fillId="0" borderId="0" xfId="2" applyFont="1"/>
    <xf numFmtId="0" fontId="113" fillId="0" borderId="0" xfId="0" applyFont="1"/>
    <xf numFmtId="3" fontId="114" fillId="0" borderId="0" xfId="0" applyNumberFormat="1" applyFont="1"/>
    <xf numFmtId="3" fontId="108" fillId="0" borderId="0" xfId="0" applyNumberFormat="1" applyFont="1"/>
    <xf numFmtId="0" fontId="115" fillId="37" borderId="49" xfId="0" applyFont="1" applyFill="1" applyBorder="1" applyAlignment="1">
      <alignment horizontal="center" vertical="center"/>
    </xf>
    <xf numFmtId="3" fontId="115" fillId="37" borderId="49" xfId="0" applyNumberFormat="1" applyFont="1" applyFill="1" applyBorder="1" applyAlignment="1">
      <alignment horizontal="center" vertical="center" wrapText="1"/>
    </xf>
    <xf numFmtId="0" fontId="115" fillId="37" borderId="49" xfId="0" applyFont="1" applyFill="1" applyBorder="1" applyAlignment="1">
      <alignment horizontal="center" vertical="center" wrapText="1"/>
    </xf>
    <xf numFmtId="3" fontId="108" fillId="40" borderId="49" xfId="2" applyNumberFormat="1" applyFont="1" applyFill="1" applyBorder="1" applyAlignment="1">
      <alignment horizontal="center" vertical="center" wrapText="1"/>
    </xf>
    <xf numFmtId="0" fontId="108" fillId="40" borderId="49" xfId="0" applyFont="1" applyFill="1" applyBorder="1" applyAlignment="1">
      <alignment horizontal="center" vertical="center" wrapText="1"/>
    </xf>
    <xf numFmtId="0" fontId="91" fillId="40" borderId="49" xfId="0" applyFont="1" applyFill="1" applyBorder="1" applyAlignment="1">
      <alignment horizontal="center" vertical="center" wrapText="1"/>
    </xf>
    <xf numFmtId="3" fontId="91" fillId="40" borderId="49" xfId="2" applyNumberFormat="1" applyFont="1" applyFill="1" applyBorder="1" applyAlignment="1">
      <alignment horizontal="center" vertical="center" wrapText="1"/>
    </xf>
    <xf numFmtId="0" fontId="91" fillId="40" borderId="49" xfId="0" quotePrefix="1" applyFont="1" applyFill="1" applyBorder="1" applyAlignment="1">
      <alignment horizontal="center" vertical="center" wrapText="1"/>
    </xf>
    <xf numFmtId="3" fontId="91" fillId="40" borderId="49" xfId="2" quotePrefix="1" applyNumberFormat="1" applyFont="1" applyFill="1" applyBorder="1" applyAlignment="1">
      <alignment horizontal="center" vertical="center" wrapText="1"/>
    </xf>
    <xf numFmtId="187" fontId="91" fillId="40" borderId="49" xfId="0" quotePrefix="1" applyNumberFormat="1" applyFont="1" applyFill="1" applyBorder="1" applyAlignment="1">
      <alignment horizontal="center" vertical="center" wrapText="1"/>
    </xf>
    <xf numFmtId="0" fontId="108" fillId="40" borderId="51" xfId="0" applyFont="1" applyFill="1" applyBorder="1" applyAlignment="1">
      <alignment horizontal="center" vertical="center" wrapText="1"/>
    </xf>
    <xf numFmtId="0" fontId="108" fillId="40" borderId="49" xfId="0" quotePrefix="1" applyFont="1" applyFill="1" applyBorder="1" applyAlignment="1">
      <alignment horizontal="center" vertical="center" wrapText="1"/>
    </xf>
    <xf numFmtId="3" fontId="91" fillId="40" borderId="49" xfId="0" quotePrefix="1" applyNumberFormat="1" applyFont="1" applyFill="1" applyBorder="1" applyAlignment="1">
      <alignment horizontal="center" vertical="center" wrapText="1"/>
    </xf>
    <xf numFmtId="49" fontId="108" fillId="40" borderId="49" xfId="0" applyNumberFormat="1" applyFont="1" applyFill="1" applyBorder="1" applyAlignment="1">
      <alignment horizontal="center" vertical="center" wrapText="1"/>
    </xf>
    <xf numFmtId="3" fontId="108" fillId="40" borderId="49" xfId="2" quotePrefix="1" applyNumberFormat="1" applyFont="1" applyFill="1" applyBorder="1" applyAlignment="1">
      <alignment horizontal="center" vertical="center" wrapText="1"/>
    </xf>
    <xf numFmtId="9" fontId="108" fillId="40" borderId="49" xfId="1" applyFont="1" applyFill="1" applyBorder="1" applyAlignment="1">
      <alignment horizontal="center" vertical="center" wrapText="1"/>
    </xf>
    <xf numFmtId="10" fontId="0" fillId="0" borderId="0" xfId="0" applyNumberFormat="1"/>
    <xf numFmtId="10" fontId="91" fillId="40" borderId="49" xfId="0" quotePrefix="1" applyNumberFormat="1" applyFont="1" applyFill="1" applyBorder="1" applyAlignment="1">
      <alignment horizontal="center" vertical="center" wrapText="1"/>
    </xf>
    <xf numFmtId="49" fontId="115" fillId="37" borderId="49" xfId="0" applyNumberFormat="1" applyFont="1" applyFill="1" applyBorder="1" applyAlignment="1">
      <alignment horizontal="center" vertical="center"/>
    </xf>
    <xf numFmtId="3" fontId="91" fillId="40" borderId="0" xfId="2" quotePrefix="1" applyNumberFormat="1" applyFont="1" applyFill="1" applyBorder="1" applyAlignment="1">
      <alignment horizontal="center" vertical="center" wrapText="1"/>
    </xf>
    <xf numFmtId="3" fontId="116" fillId="40" borderId="49" xfId="2" applyNumberFormat="1" applyFont="1" applyFill="1" applyBorder="1" applyAlignment="1">
      <alignment horizontal="center" vertical="center" wrapText="1"/>
    </xf>
    <xf numFmtId="3" fontId="117" fillId="40" borderId="49" xfId="2" quotePrefix="1" applyNumberFormat="1" applyFont="1" applyFill="1" applyBorder="1" applyAlignment="1">
      <alignment horizontal="center" vertical="center" wrapText="1"/>
    </xf>
    <xf numFmtId="0" fontId="108" fillId="2" borderId="0" xfId="0" applyFont="1" applyFill="1"/>
    <xf numFmtId="0" fontId="108" fillId="2" borderId="0" xfId="0" applyFont="1" applyFill="1" applyAlignment="1">
      <alignment horizontal="center" vertical="center"/>
    </xf>
    <xf numFmtId="173" fontId="5" fillId="2" borderId="34" xfId="315" applyNumberFormat="1" applyFont="1" applyFill="1" applyBorder="1"/>
    <xf numFmtId="173" fontId="5" fillId="2" borderId="55" xfId="315" applyNumberFormat="1" applyFont="1" applyFill="1" applyBorder="1" applyAlignment="1">
      <alignment horizontal="right"/>
    </xf>
    <xf numFmtId="173" fontId="5" fillId="2" borderId="34" xfId="315" applyNumberFormat="1" applyFont="1" applyFill="1" applyBorder="1" applyAlignment="1">
      <alignment horizontal="right"/>
    </xf>
    <xf numFmtId="173" fontId="6" fillId="2" borderId="34" xfId="315" applyNumberFormat="1" applyFont="1" applyFill="1" applyBorder="1"/>
    <xf numFmtId="173" fontId="5" fillId="2" borderId="55" xfId="315" applyNumberFormat="1" applyFont="1" applyFill="1" applyBorder="1"/>
    <xf numFmtId="173" fontId="6" fillId="2" borderId="55" xfId="315" applyNumberFormat="1" applyFont="1" applyFill="1" applyBorder="1"/>
    <xf numFmtId="173" fontId="5" fillId="0" borderId="55" xfId="315" applyNumberFormat="1" applyFont="1" applyFill="1" applyBorder="1"/>
    <xf numFmtId="173" fontId="5" fillId="2" borderId="34" xfId="315" quotePrefix="1" applyNumberFormat="1" applyFont="1" applyFill="1" applyBorder="1"/>
    <xf numFmtId="0" fontId="5" fillId="2" borderId="34" xfId="0" applyFont="1" applyFill="1" applyBorder="1"/>
    <xf numFmtId="0" fontId="5" fillId="2" borderId="55" xfId="0" applyFont="1" applyFill="1" applyBorder="1"/>
    <xf numFmtId="0" fontId="6" fillId="2" borderId="34" xfId="0" applyFont="1" applyFill="1" applyBorder="1"/>
    <xf numFmtId="0" fontId="8" fillId="2" borderId="34" xfId="0" applyFont="1" applyFill="1" applyBorder="1"/>
    <xf numFmtId="169" fontId="8" fillId="2" borderId="34" xfId="0" applyNumberFormat="1" applyFont="1" applyFill="1" applyBorder="1"/>
    <xf numFmtId="170" fontId="8" fillId="2" borderId="34" xfId="1" applyNumberFormat="1" applyFont="1" applyFill="1" applyBorder="1"/>
    <xf numFmtId="0" fontId="7" fillId="42" borderId="0" xfId="0" applyFont="1" applyFill="1" applyAlignment="1">
      <alignment horizontal="center"/>
    </xf>
    <xf numFmtId="0" fontId="27" fillId="2" borderId="0" xfId="128" applyFill="1" applyAlignment="1">
      <alignment horizontal="left"/>
    </xf>
    <xf numFmtId="0" fontId="8" fillId="2" borderId="0" xfId="0" applyFont="1" applyFill="1"/>
    <xf numFmtId="169" fontId="8" fillId="2" borderId="0" xfId="0" applyNumberFormat="1" applyFont="1" applyFill="1"/>
    <xf numFmtId="170" fontId="8" fillId="2" borderId="0" xfId="1" applyNumberFormat="1" applyFont="1" applyFill="1" applyBorder="1"/>
    <xf numFmtId="182" fontId="5" fillId="0" borderId="0" xfId="0" applyNumberFormat="1" applyFont="1" applyAlignment="1" applyProtection="1">
      <alignment horizontal="right" vertical="center"/>
      <protection locked="0"/>
    </xf>
    <xf numFmtId="170" fontId="5" fillId="0" borderId="0" xfId="0" applyNumberFormat="1" applyFont="1" applyAlignment="1" applyProtection="1">
      <alignment horizontal="right" vertical="center"/>
      <protection locked="0"/>
    </xf>
    <xf numFmtId="181" fontId="0" fillId="0" borderId="0" xfId="0" applyNumberFormat="1"/>
    <xf numFmtId="0" fontId="119" fillId="42" borderId="44" xfId="0" applyFont="1" applyFill="1" applyBorder="1" applyAlignment="1">
      <alignment horizontal="right" vertical="center"/>
    </xf>
    <xf numFmtId="0" fontId="120" fillId="0" borderId="0" xfId="0" applyFont="1"/>
    <xf numFmtId="186" fontId="107" fillId="0" borderId="0" xfId="0" applyNumberFormat="1" applyFont="1" applyAlignment="1" applyProtection="1">
      <alignment horizontal="right" vertical="center"/>
      <protection locked="0"/>
    </xf>
    <xf numFmtId="0" fontId="121" fillId="46" borderId="3" xfId="0" applyFont="1" applyFill="1" applyBorder="1"/>
    <xf numFmtId="186" fontId="122" fillId="46" borderId="3" xfId="0" applyNumberFormat="1" applyFont="1" applyFill="1" applyBorder="1" applyAlignment="1" applyProtection="1">
      <alignment horizontal="right" vertical="center"/>
      <protection locked="0"/>
    </xf>
    <xf numFmtId="0" fontId="120" fillId="0" borderId="0" xfId="0" applyFont="1" applyAlignment="1">
      <alignment horizontal="right" vertical="center"/>
    </xf>
    <xf numFmtId="10" fontId="0" fillId="0" borderId="0" xfId="1" applyNumberFormat="1" applyFont="1"/>
    <xf numFmtId="170" fontId="7" fillId="37" borderId="0" xfId="1" applyNumberFormat="1" applyFont="1" applyFill="1" applyBorder="1" applyAlignment="1">
      <alignment horizontal="left" vertical="top" wrapText="1"/>
    </xf>
    <xf numFmtId="170" fontId="7" fillId="37" borderId="0" xfId="1" applyNumberFormat="1" applyFont="1" applyFill="1" applyBorder="1" applyAlignment="1">
      <alignment horizontal="right" vertical="center" wrapText="1"/>
    </xf>
    <xf numFmtId="0" fontId="3" fillId="46" borderId="3" xfId="0" applyFont="1" applyFill="1" applyBorder="1"/>
    <xf numFmtId="182" fontId="3" fillId="46" borderId="58" xfId="0" applyNumberFormat="1" applyFont="1" applyFill="1" applyBorder="1"/>
    <xf numFmtId="170" fontId="6" fillId="46" borderId="58" xfId="0" applyNumberFormat="1" applyFont="1" applyFill="1" applyBorder="1" applyAlignment="1" applyProtection="1">
      <alignment horizontal="right" vertical="center"/>
      <protection locked="0"/>
    </xf>
    <xf numFmtId="0" fontId="123" fillId="0" borderId="0" xfId="0" applyFont="1"/>
    <xf numFmtId="170" fontId="124" fillId="0" borderId="0" xfId="1" applyNumberFormat="1" applyFont="1" applyFill="1" applyBorder="1" applyAlignment="1" applyProtection="1">
      <alignment horizontal="right" vertical="center"/>
      <protection locked="0"/>
    </xf>
    <xf numFmtId="183" fontId="124" fillId="0" borderId="0" xfId="0" applyNumberFormat="1" applyFont="1" applyAlignment="1" applyProtection="1">
      <alignment horizontal="right" vertical="center"/>
      <protection locked="0"/>
    </xf>
    <xf numFmtId="0" fontId="10" fillId="0" borderId="0" xfId="3" applyFont="1" applyFill="1" applyBorder="1" applyAlignment="1">
      <alignment vertical="top"/>
    </xf>
    <xf numFmtId="186" fontId="8" fillId="2" borderId="0" xfId="0" applyNumberFormat="1" applyFont="1" applyFill="1" applyAlignment="1" applyProtection="1">
      <alignment horizontal="right" vertical="center"/>
      <protection locked="0"/>
    </xf>
    <xf numFmtId="0" fontId="125" fillId="3" borderId="3" xfId="0" applyFont="1" applyFill="1" applyBorder="1" applyAlignment="1">
      <alignment horizontal="center" vertical="center" wrapText="1"/>
    </xf>
    <xf numFmtId="10" fontId="125" fillId="3" borderId="3" xfId="1" applyNumberFormat="1" applyFont="1" applyFill="1" applyBorder="1" applyAlignment="1">
      <alignment horizontal="center" vertical="center"/>
    </xf>
    <xf numFmtId="0" fontId="125" fillId="3" borderId="64" xfId="0" applyFont="1" applyFill="1" applyBorder="1" applyAlignment="1">
      <alignment horizontal="center" vertical="center" wrapText="1"/>
    </xf>
    <xf numFmtId="0" fontId="125" fillId="3" borderId="65" xfId="0" applyFont="1" applyFill="1" applyBorder="1" applyAlignment="1">
      <alignment horizontal="center" vertical="center" wrapText="1"/>
    </xf>
    <xf numFmtId="9" fontId="0" fillId="0" borderId="0" xfId="0" applyNumberFormat="1"/>
    <xf numFmtId="186" fontId="8" fillId="3" borderId="57" xfId="0" applyNumberFormat="1" applyFont="1" applyFill="1" applyBorder="1" applyAlignment="1" applyProtection="1">
      <alignment horizontal="right" vertical="center"/>
      <protection locked="0"/>
    </xf>
    <xf numFmtId="186" fontId="8" fillId="0" borderId="0" xfId="0" applyNumberFormat="1" applyFont="1" applyAlignment="1" applyProtection="1">
      <alignment horizontal="right" vertical="center"/>
      <protection locked="0"/>
    </xf>
    <xf numFmtId="0" fontId="125" fillId="2" borderId="3" xfId="0" applyFont="1" applyFill="1" applyBorder="1"/>
    <xf numFmtId="186" fontId="125" fillId="2" borderId="3" xfId="0" applyNumberFormat="1" applyFont="1" applyFill="1" applyBorder="1" applyAlignment="1" applyProtection="1">
      <alignment horizontal="right" vertical="center"/>
      <protection locked="0"/>
    </xf>
    <xf numFmtId="0" fontId="125" fillId="3" borderId="70" xfId="0" applyFont="1" applyFill="1" applyBorder="1" applyAlignment="1">
      <alignment horizontal="center" vertical="center" wrapText="1"/>
    </xf>
    <xf numFmtId="0" fontId="125" fillId="2" borderId="20" xfId="0" applyFont="1" applyFill="1" applyBorder="1"/>
    <xf numFmtId="186" fontId="125" fillId="2" borderId="20" xfId="0" applyNumberFormat="1" applyFont="1" applyFill="1" applyBorder="1" applyAlignment="1" applyProtection="1">
      <alignment horizontal="right" vertical="center"/>
      <protection locked="0"/>
    </xf>
    <xf numFmtId="173" fontId="125" fillId="2" borderId="3" xfId="315" applyNumberFormat="1" applyFont="1" applyFill="1" applyBorder="1"/>
    <xf numFmtId="2" fontId="0" fillId="0" borderId="0" xfId="0" applyNumberFormat="1"/>
    <xf numFmtId="0" fontId="10" fillId="0" borderId="0" xfId="3" applyFont="1" applyFill="1" applyBorder="1" applyAlignment="1">
      <alignment horizontal="left" vertical="top"/>
    </xf>
    <xf numFmtId="0" fontId="10" fillId="0" borderId="0" xfId="3" applyFont="1" applyFill="1" applyBorder="1" applyAlignment="1">
      <alignment wrapText="1"/>
    </xf>
    <xf numFmtId="0" fontId="128" fillId="0" borderId="0" xfId="0" applyFont="1" applyAlignment="1">
      <alignment horizontal="right"/>
    </xf>
    <xf numFmtId="0" fontId="10" fillId="0" borderId="0" xfId="3" applyFont="1" applyFill="1" applyBorder="1" applyAlignment="1">
      <alignment vertical="top" wrapText="1"/>
    </xf>
    <xf numFmtId="0" fontId="0" fillId="0" borderId="0" xfId="0" applyAlignment="1">
      <alignment horizontal="left" indent="1"/>
    </xf>
    <xf numFmtId="188" fontId="0" fillId="0" borderId="0" xfId="0" applyNumberFormat="1"/>
    <xf numFmtId="0" fontId="129" fillId="0" borderId="0" xfId="0" applyFont="1" applyAlignment="1">
      <alignment horizontal="left" indent="1"/>
    </xf>
    <xf numFmtId="0" fontId="27" fillId="0" borderId="0" xfId="128" applyFill="1"/>
    <xf numFmtId="173" fontId="0" fillId="2" borderId="0" xfId="0" applyNumberFormat="1" applyFill="1"/>
    <xf numFmtId="9" fontId="108" fillId="2" borderId="0" xfId="1" applyFont="1" applyFill="1" applyBorder="1" applyAlignment="1">
      <alignment horizontal="center" vertical="center"/>
    </xf>
    <xf numFmtId="0" fontId="115" fillId="37" borderId="71" xfId="0" applyFont="1" applyFill="1" applyBorder="1" applyAlignment="1">
      <alignment horizontal="center" vertical="center"/>
    </xf>
    <xf numFmtId="0" fontId="115" fillId="37" borderId="0" xfId="0" applyFont="1" applyFill="1" applyAlignment="1">
      <alignment horizontal="center" vertical="center" wrapText="1"/>
    </xf>
    <xf numFmtId="171" fontId="91" fillId="40" borderId="49" xfId="2" quotePrefix="1" applyNumberFormat="1" applyFont="1" applyFill="1" applyBorder="1" applyAlignment="1">
      <alignment horizontal="center" vertical="center" wrapText="1"/>
    </xf>
    <xf numFmtId="171" fontId="116" fillId="40" borderId="49" xfId="2" quotePrefix="1" applyNumberFormat="1" applyFont="1" applyFill="1" applyBorder="1" applyAlignment="1">
      <alignment horizontal="center" vertical="center" wrapText="1"/>
    </xf>
    <xf numFmtId="173" fontId="108" fillId="0" borderId="0" xfId="2" applyNumberFormat="1" applyFont="1" applyBorder="1"/>
    <xf numFmtId="0" fontId="115" fillId="37" borderId="22" xfId="0" applyFont="1" applyFill="1" applyBorder="1" applyAlignment="1">
      <alignment horizontal="center" vertical="center" wrapText="1"/>
    </xf>
    <xf numFmtId="171" fontId="91" fillId="40" borderId="49" xfId="2" applyNumberFormat="1" applyFont="1" applyFill="1" applyBorder="1" applyAlignment="1">
      <alignment horizontal="center" vertical="center" wrapText="1"/>
    </xf>
    <xf numFmtId="170" fontId="108" fillId="0" borderId="0" xfId="1" applyNumberFormat="1" applyFont="1"/>
    <xf numFmtId="0" fontId="7" fillId="35" borderId="0" xfId="0" applyFont="1" applyFill="1" applyAlignment="1">
      <alignment horizontal="center"/>
    </xf>
    <xf numFmtId="0" fontId="101" fillId="0" borderId="0" xfId="3" applyFont="1" applyFill="1" applyBorder="1" applyAlignment="1">
      <alignment horizontal="left" wrapText="1"/>
    </xf>
    <xf numFmtId="0" fontId="8" fillId="2" borderId="68" xfId="0" applyFont="1" applyFill="1" applyBorder="1" applyAlignment="1">
      <alignment horizontal="center"/>
    </xf>
    <xf numFmtId="0" fontId="8" fillId="2" borderId="1" xfId="0" applyFont="1" applyFill="1" applyBorder="1" applyAlignment="1">
      <alignment horizontal="center"/>
    </xf>
    <xf numFmtId="0" fontId="8" fillId="3" borderId="67" xfId="0" applyFont="1" applyFill="1" applyBorder="1" applyAlignment="1">
      <alignment horizontal="center"/>
    </xf>
    <xf numFmtId="0" fontId="8" fillId="3" borderId="60" xfId="0" applyFont="1" applyFill="1" applyBorder="1" applyAlignment="1">
      <alignment horizontal="center"/>
    </xf>
    <xf numFmtId="0" fontId="8" fillId="2" borderId="67" xfId="0" applyFont="1" applyFill="1" applyBorder="1" applyAlignment="1">
      <alignment horizontal="center"/>
    </xf>
    <xf numFmtId="0" fontId="8" fillId="2" borderId="0" xfId="0" applyFont="1" applyFill="1" applyAlignment="1">
      <alignment horizontal="center"/>
    </xf>
    <xf numFmtId="0" fontId="8" fillId="3" borderId="68" xfId="0" applyFont="1" applyFill="1" applyBorder="1" applyAlignment="1">
      <alignment horizontal="center"/>
    </xf>
    <xf numFmtId="0" fontId="8" fillId="3" borderId="69" xfId="0" applyFont="1" applyFill="1" applyBorder="1" applyAlignment="1">
      <alignment horizontal="center"/>
    </xf>
    <xf numFmtId="0" fontId="8" fillId="2" borderId="66" xfId="0" applyFont="1" applyFill="1" applyBorder="1" applyAlignment="1">
      <alignment horizontal="center"/>
    </xf>
    <xf numFmtId="0" fontId="8" fillId="2" borderId="20" xfId="0" applyFont="1" applyFill="1" applyBorder="1" applyAlignment="1">
      <alignment horizontal="center"/>
    </xf>
    <xf numFmtId="0" fontId="7" fillId="37" borderId="0" xfId="0" applyFont="1" applyFill="1" applyAlignment="1">
      <alignment horizontal="center" vertical="center" wrapText="1"/>
    </xf>
    <xf numFmtId="0" fontId="7" fillId="37" borderId="60" xfId="0" applyFont="1" applyFill="1" applyBorder="1" applyAlignment="1">
      <alignment horizontal="center" vertical="center" wrapText="1"/>
    </xf>
    <xf numFmtId="0" fontId="65" fillId="37" borderId="61" xfId="0" applyFont="1" applyFill="1" applyBorder="1" applyAlignment="1">
      <alignment horizontal="center" vertical="center"/>
    </xf>
    <xf numFmtId="0" fontId="65" fillId="37" borderId="22" xfId="0" applyFont="1" applyFill="1" applyBorder="1" applyAlignment="1">
      <alignment horizontal="center" vertical="center"/>
    </xf>
    <xf numFmtId="0" fontId="7" fillId="37" borderId="62" xfId="0" applyFont="1" applyFill="1" applyBorder="1" applyAlignment="1">
      <alignment horizontal="center" vertical="center" wrapText="1"/>
    </xf>
    <xf numFmtId="0" fontId="7" fillId="37" borderId="44" xfId="0" applyFont="1" applyFill="1" applyBorder="1" applyAlignment="1">
      <alignment horizontal="center" vertical="center" wrapText="1"/>
    </xf>
    <xf numFmtId="0" fontId="7" fillId="37" borderId="63" xfId="0" applyFont="1" applyFill="1" applyBorder="1" applyAlignment="1">
      <alignment horizontal="center" vertical="center" wrapText="1"/>
    </xf>
    <xf numFmtId="170" fontId="7" fillId="37" borderId="59" xfId="1" applyNumberFormat="1" applyFont="1" applyFill="1" applyBorder="1" applyAlignment="1">
      <alignment horizontal="center" vertical="center" wrapText="1"/>
    </xf>
    <xf numFmtId="0" fontId="0" fillId="2" borderId="0" xfId="0" applyFill="1" applyAlignment="1">
      <alignment horizontal="center"/>
    </xf>
    <xf numFmtId="172" fontId="8" fillId="0" borderId="0" xfId="0" applyNumberFormat="1" applyFont="1" applyAlignment="1">
      <alignment horizontal="left" vertical="center" wrapText="1"/>
    </xf>
    <xf numFmtId="172" fontId="39" fillId="0" borderId="0" xfId="0" applyNumberFormat="1" applyFont="1" applyAlignment="1">
      <alignment horizontal="left" vertical="center" wrapText="1"/>
    </xf>
    <xf numFmtId="172" fontId="39" fillId="0" borderId="0" xfId="0" applyNumberFormat="1" applyFont="1" applyAlignment="1">
      <alignment horizontal="left" vertical="top" wrapText="1"/>
    </xf>
    <xf numFmtId="0" fontId="7" fillId="37" borderId="22" xfId="0" applyFont="1" applyFill="1" applyBorder="1" applyAlignment="1">
      <alignment horizontal="center" vertical="top" wrapText="1"/>
    </xf>
    <xf numFmtId="0" fontId="9" fillId="0" borderId="0" xfId="3" applyFont="1" applyFill="1" applyBorder="1" applyAlignment="1">
      <alignment horizontal="center" vertical="center"/>
    </xf>
    <xf numFmtId="0" fontId="90" fillId="0" borderId="20" xfId="0" applyFont="1" applyBorder="1" applyAlignment="1">
      <alignment horizontal="justify" vertical="justify" wrapText="1"/>
    </xf>
    <xf numFmtId="0" fontId="90" fillId="0" borderId="0" xfId="0" applyFont="1" applyAlignment="1">
      <alignment horizontal="justify" vertical="justify" wrapText="1"/>
    </xf>
    <xf numFmtId="0" fontId="7" fillId="37" borderId="22" xfId="0" applyFont="1" applyFill="1" applyBorder="1" applyAlignment="1">
      <alignment horizontal="center" vertical="center" wrapText="1"/>
    </xf>
    <xf numFmtId="0" fontId="7" fillId="37" borderId="0" xfId="3" applyFont="1" applyFill="1" applyBorder="1" applyAlignment="1">
      <alignment horizontal="center" vertical="center" wrapText="1"/>
    </xf>
    <xf numFmtId="0" fontId="119" fillId="42" borderId="41" xfId="0" applyFont="1" applyFill="1" applyBorder="1" applyAlignment="1">
      <alignment horizontal="center" vertical="center"/>
    </xf>
    <xf numFmtId="0" fontId="119" fillId="42" borderId="42" xfId="0" applyFont="1" applyFill="1" applyBorder="1" applyAlignment="1">
      <alignment horizontal="center" vertical="center"/>
    </xf>
    <xf numFmtId="0" fontId="119" fillId="42" borderId="43" xfId="0" applyFont="1" applyFill="1" applyBorder="1" applyAlignment="1">
      <alignment horizontal="center" vertical="center"/>
    </xf>
    <xf numFmtId="0" fontId="119" fillId="42" borderId="20" xfId="0" applyFont="1" applyFill="1" applyBorder="1" applyAlignment="1">
      <alignment horizontal="center" vertical="center" wrapText="1"/>
    </xf>
    <xf numFmtId="0" fontId="119" fillId="42" borderId="1" xfId="0" applyFont="1" applyFill="1" applyBorder="1" applyAlignment="1">
      <alignment horizontal="center" vertical="center"/>
    </xf>
    <xf numFmtId="0" fontId="94" fillId="2" borderId="0" xfId="0" applyFont="1" applyFill="1" applyAlignment="1">
      <alignment horizontal="left" wrapText="1"/>
    </xf>
    <xf numFmtId="0" fontId="7" fillId="42" borderId="0" xfId="0" applyFont="1" applyFill="1" applyAlignment="1">
      <alignment horizontal="center" wrapText="1"/>
    </xf>
    <xf numFmtId="0" fontId="7" fillId="42" borderId="0" xfId="0" applyFont="1" applyFill="1" applyAlignment="1">
      <alignment horizontal="left"/>
    </xf>
    <xf numFmtId="0" fontId="7" fillId="42" borderId="56" xfId="0" applyFont="1" applyFill="1" applyBorder="1" applyAlignment="1">
      <alignment horizontal="left"/>
    </xf>
    <xf numFmtId="0" fontId="7" fillId="42" borderId="39" xfId="0" applyFont="1" applyFill="1" applyBorder="1" applyAlignment="1">
      <alignment horizontal="left"/>
    </xf>
    <xf numFmtId="0" fontId="115" fillId="37" borderId="52" xfId="0" applyFont="1" applyFill="1" applyBorder="1" applyAlignment="1">
      <alignment horizontal="center" vertical="center" wrapText="1"/>
    </xf>
    <xf numFmtId="0" fontId="115" fillId="37" borderId="51" xfId="0" applyFont="1" applyFill="1" applyBorder="1" applyAlignment="1">
      <alignment horizontal="center" vertical="center" wrapText="1"/>
    </xf>
    <xf numFmtId="0" fontId="115" fillId="37" borderId="50" xfId="0" applyFont="1" applyFill="1" applyBorder="1" applyAlignment="1">
      <alignment horizontal="center" vertical="center" wrapText="1"/>
    </xf>
    <xf numFmtId="0" fontId="115" fillId="37" borderId="50" xfId="0" applyFont="1" applyFill="1" applyBorder="1" applyAlignment="1">
      <alignment horizontal="center" vertical="center"/>
    </xf>
    <xf numFmtId="0" fontId="115" fillId="37" borderId="52" xfId="0" applyFont="1" applyFill="1" applyBorder="1" applyAlignment="1">
      <alignment horizontal="center" vertical="center"/>
    </xf>
    <xf numFmtId="0" fontId="115" fillId="37" borderId="51" xfId="0" applyFont="1" applyFill="1" applyBorder="1" applyAlignment="1">
      <alignment horizontal="center" vertical="center"/>
    </xf>
    <xf numFmtId="0" fontId="115" fillId="37" borderId="53" xfId="0" applyFont="1" applyFill="1" applyBorder="1" applyAlignment="1">
      <alignment horizontal="center" vertical="center" wrapText="1"/>
    </xf>
    <xf numFmtId="0" fontId="115" fillId="37" borderId="54" xfId="0" applyFont="1" applyFill="1" applyBorder="1" applyAlignment="1">
      <alignment horizontal="center" vertical="center" wrapText="1"/>
    </xf>
    <xf numFmtId="0" fontId="61" fillId="0" borderId="0" xfId="3" applyFont="1" applyFill="1" applyBorder="1" applyAlignment="1">
      <alignment horizontal="left" vertical="top"/>
    </xf>
    <xf numFmtId="166" fontId="61" fillId="0" borderId="0" xfId="3" applyNumberFormat="1" applyFont="1" applyFill="1" applyBorder="1" applyAlignment="1">
      <alignment horizontal="right" vertical="top"/>
    </xf>
    <xf numFmtId="0" fontId="67" fillId="0" borderId="0" xfId="0" applyFont="1" applyFill="1"/>
    <xf numFmtId="0" fontId="88" fillId="0" borderId="0" xfId="0" applyFont="1" applyFill="1"/>
    <xf numFmtId="181" fontId="88" fillId="0" borderId="0" xfId="0" applyNumberFormat="1" applyFont="1" applyFill="1"/>
    <xf numFmtId="0" fontId="84" fillId="0" borderId="0" xfId="0" applyFont="1" applyFill="1"/>
    <xf numFmtId="0" fontId="60" fillId="0" borderId="0" xfId="0" applyFont="1" applyFill="1"/>
  </cellXfs>
  <cellStyles count="318">
    <cellStyle name="%" xfId="3" xr:uid="{00000000-0005-0000-0000-000000000000}"/>
    <cellStyle name="% 2" xfId="7" xr:uid="{00000000-0005-0000-0000-000001000000}"/>
    <cellStyle name="_Currency" xfId="267" xr:uid="{00000000-0005-0000-0000-000002000000}"/>
    <cellStyle name="_Euro" xfId="268" xr:uid="{00000000-0005-0000-0000-000003000000}"/>
    <cellStyle name="_Heading" xfId="269" xr:uid="{00000000-0005-0000-0000-000004000000}"/>
    <cellStyle name="_Table" xfId="270" xr:uid="{00000000-0005-0000-0000-000005000000}"/>
    <cellStyle name="_TableHead" xfId="271" xr:uid="{00000000-0005-0000-0000-000006000000}"/>
    <cellStyle name="_TableSuperHead" xfId="272" xr:uid="{00000000-0005-0000-0000-000007000000}"/>
    <cellStyle name="20% - Accent1 2" xfId="10" xr:uid="{00000000-0005-0000-0000-000008000000}"/>
    <cellStyle name="20% - Accent1 2 2" xfId="176" xr:uid="{00000000-0005-0000-0000-000009000000}"/>
    <cellStyle name="20% - Accent1 3" xfId="11" xr:uid="{00000000-0005-0000-0000-00000A000000}"/>
    <cellStyle name="20% - Accent1 3 2" xfId="177" xr:uid="{00000000-0005-0000-0000-00000B000000}"/>
    <cellStyle name="20% - Accent2 2" xfId="12" xr:uid="{00000000-0005-0000-0000-00000C000000}"/>
    <cellStyle name="20% - Accent2 2 2" xfId="178" xr:uid="{00000000-0005-0000-0000-00000D000000}"/>
    <cellStyle name="20% - Accent2 3" xfId="13" xr:uid="{00000000-0005-0000-0000-00000E000000}"/>
    <cellStyle name="20% - Accent2 3 2" xfId="179" xr:uid="{00000000-0005-0000-0000-00000F000000}"/>
    <cellStyle name="20% - Accent3 2" xfId="14" xr:uid="{00000000-0005-0000-0000-000010000000}"/>
    <cellStyle name="20% - Accent3 2 2" xfId="180" xr:uid="{00000000-0005-0000-0000-000011000000}"/>
    <cellStyle name="20% - Accent3 3" xfId="15" xr:uid="{00000000-0005-0000-0000-000012000000}"/>
    <cellStyle name="20% - Accent3 3 2" xfId="181" xr:uid="{00000000-0005-0000-0000-000013000000}"/>
    <cellStyle name="20% - Accent4 2" xfId="16" xr:uid="{00000000-0005-0000-0000-000014000000}"/>
    <cellStyle name="20% - Accent4 2 2" xfId="182" xr:uid="{00000000-0005-0000-0000-000015000000}"/>
    <cellStyle name="20% - Accent4 3" xfId="17" xr:uid="{00000000-0005-0000-0000-000016000000}"/>
    <cellStyle name="20% - Accent4 3 2" xfId="183" xr:uid="{00000000-0005-0000-0000-000017000000}"/>
    <cellStyle name="20% - Accent5 2" xfId="18" xr:uid="{00000000-0005-0000-0000-000018000000}"/>
    <cellStyle name="20% - Accent5 2 2" xfId="184" xr:uid="{00000000-0005-0000-0000-000019000000}"/>
    <cellStyle name="20% - Accent5 3" xfId="19" xr:uid="{00000000-0005-0000-0000-00001A000000}"/>
    <cellStyle name="20% - Accent5 3 2" xfId="185" xr:uid="{00000000-0005-0000-0000-00001B000000}"/>
    <cellStyle name="20% - Accent6 2" xfId="20" xr:uid="{00000000-0005-0000-0000-00001C000000}"/>
    <cellStyle name="20% - Accent6 2 2" xfId="186" xr:uid="{00000000-0005-0000-0000-00001D000000}"/>
    <cellStyle name="20% - Accent6 3" xfId="21" xr:uid="{00000000-0005-0000-0000-00001E000000}"/>
    <cellStyle name="20% - Accent6 3 2" xfId="187" xr:uid="{00000000-0005-0000-0000-00001F000000}"/>
    <cellStyle name="20% - Ênfase1" xfId="237" builtinId="30" customBuiltin="1"/>
    <cellStyle name="20% - Ênfase2" xfId="241" builtinId="34" customBuiltin="1"/>
    <cellStyle name="20% - Ênfase3" xfId="245" builtinId="38" customBuiltin="1"/>
    <cellStyle name="20% - Ênfase4" xfId="249" builtinId="42" customBuiltin="1"/>
    <cellStyle name="20% - Ênfase5" xfId="253" builtinId="46" customBuiltin="1"/>
    <cellStyle name="20% - Ênfase6" xfId="257" builtinId="50" customBuiltin="1"/>
    <cellStyle name="40% - Accent1 2" xfId="22" xr:uid="{00000000-0005-0000-0000-000026000000}"/>
    <cellStyle name="40% - Accent1 2 2" xfId="188" xr:uid="{00000000-0005-0000-0000-000027000000}"/>
    <cellStyle name="40% - Accent1 3" xfId="23" xr:uid="{00000000-0005-0000-0000-000028000000}"/>
    <cellStyle name="40% - Accent1 3 2" xfId="189" xr:uid="{00000000-0005-0000-0000-000029000000}"/>
    <cellStyle name="40% - Accent2 2" xfId="24" xr:uid="{00000000-0005-0000-0000-00002A000000}"/>
    <cellStyle name="40% - Accent2 2 2" xfId="190" xr:uid="{00000000-0005-0000-0000-00002B000000}"/>
    <cellStyle name="40% - Accent2 3" xfId="25" xr:uid="{00000000-0005-0000-0000-00002C000000}"/>
    <cellStyle name="40% - Accent2 3 2" xfId="191" xr:uid="{00000000-0005-0000-0000-00002D000000}"/>
    <cellStyle name="40% - Accent3 2" xfId="26" xr:uid="{00000000-0005-0000-0000-00002E000000}"/>
    <cellStyle name="40% - Accent3 2 2" xfId="192" xr:uid="{00000000-0005-0000-0000-00002F000000}"/>
    <cellStyle name="40% - Accent3 3" xfId="27" xr:uid="{00000000-0005-0000-0000-000030000000}"/>
    <cellStyle name="40% - Accent3 3 2" xfId="193" xr:uid="{00000000-0005-0000-0000-000031000000}"/>
    <cellStyle name="40% - Accent4 2" xfId="28" xr:uid="{00000000-0005-0000-0000-000032000000}"/>
    <cellStyle name="40% - Accent4 2 2" xfId="194" xr:uid="{00000000-0005-0000-0000-000033000000}"/>
    <cellStyle name="40% - Accent4 3" xfId="29" xr:uid="{00000000-0005-0000-0000-000034000000}"/>
    <cellStyle name="40% - Accent4 3 2" xfId="195" xr:uid="{00000000-0005-0000-0000-000035000000}"/>
    <cellStyle name="40% - Accent5 2" xfId="30" xr:uid="{00000000-0005-0000-0000-000036000000}"/>
    <cellStyle name="40% - Accent5 2 2" xfId="196" xr:uid="{00000000-0005-0000-0000-000037000000}"/>
    <cellStyle name="40% - Accent5 3" xfId="31" xr:uid="{00000000-0005-0000-0000-000038000000}"/>
    <cellStyle name="40% - Accent5 3 2" xfId="197" xr:uid="{00000000-0005-0000-0000-000039000000}"/>
    <cellStyle name="40% - Accent6 2" xfId="32" xr:uid="{00000000-0005-0000-0000-00003A000000}"/>
    <cellStyle name="40% - Accent6 2 2" xfId="198" xr:uid="{00000000-0005-0000-0000-00003B000000}"/>
    <cellStyle name="40% - Accent6 3" xfId="33" xr:uid="{00000000-0005-0000-0000-00003C000000}"/>
    <cellStyle name="40% - Accent6 3 2" xfId="199" xr:uid="{00000000-0005-0000-0000-00003D000000}"/>
    <cellStyle name="40% - Ênfase1" xfId="238" builtinId="31" customBuiltin="1"/>
    <cellStyle name="40% - Ênfase2" xfId="242" builtinId="35" customBuiltin="1"/>
    <cellStyle name="40% - Ênfase3" xfId="246" builtinId="39" customBuiltin="1"/>
    <cellStyle name="40% - Ênfase4" xfId="250" builtinId="43" customBuiltin="1"/>
    <cellStyle name="40% - Ênfase5" xfId="254" builtinId="47" customBuiltin="1"/>
    <cellStyle name="40% - Ênfase6" xfId="258" builtinId="51" customBuiltin="1"/>
    <cellStyle name="60% - Accent1 2" xfId="34" xr:uid="{00000000-0005-0000-0000-000044000000}"/>
    <cellStyle name="60% - Accent1 3" xfId="35" xr:uid="{00000000-0005-0000-0000-000045000000}"/>
    <cellStyle name="60% - Accent2 2" xfId="36" xr:uid="{00000000-0005-0000-0000-000046000000}"/>
    <cellStyle name="60% - Accent2 3" xfId="37" xr:uid="{00000000-0005-0000-0000-000047000000}"/>
    <cellStyle name="60% - Accent3 2" xfId="38" xr:uid="{00000000-0005-0000-0000-000048000000}"/>
    <cellStyle name="60% - Accent3 3" xfId="39" xr:uid="{00000000-0005-0000-0000-000049000000}"/>
    <cellStyle name="60% - Accent4 2" xfId="40" xr:uid="{00000000-0005-0000-0000-00004A000000}"/>
    <cellStyle name="60% - Accent4 3" xfId="41" xr:uid="{00000000-0005-0000-0000-00004B000000}"/>
    <cellStyle name="60% - Accent5 2" xfId="42" xr:uid="{00000000-0005-0000-0000-00004C000000}"/>
    <cellStyle name="60% - Accent5 3" xfId="43" xr:uid="{00000000-0005-0000-0000-00004D000000}"/>
    <cellStyle name="60% - Accent6 2" xfId="44" xr:uid="{00000000-0005-0000-0000-00004E000000}"/>
    <cellStyle name="60% - Accent6 3" xfId="45" xr:uid="{00000000-0005-0000-0000-00004F000000}"/>
    <cellStyle name="60% - Ênfase1" xfId="239" builtinId="32" customBuiltin="1"/>
    <cellStyle name="60% - Ênfase2" xfId="243" builtinId="36" customBuiltin="1"/>
    <cellStyle name="60% - Ênfase3" xfId="247" builtinId="40" customBuiltin="1"/>
    <cellStyle name="60% - Ênfase4" xfId="251" builtinId="44" customBuiltin="1"/>
    <cellStyle name="60% - Ênfase5" xfId="255" builtinId="48" customBuiltin="1"/>
    <cellStyle name="60% - Ênfase6" xfId="259" builtinId="52" customBuiltin="1"/>
    <cellStyle name="A3 297 x 420 mm" xfId="273" xr:uid="{00000000-0005-0000-0000-000056000000}"/>
    <cellStyle name="Accent1 2" xfId="46" xr:uid="{00000000-0005-0000-0000-000057000000}"/>
    <cellStyle name="Accent1 3" xfId="47" xr:uid="{00000000-0005-0000-0000-000058000000}"/>
    <cellStyle name="Accent2 2" xfId="48" xr:uid="{00000000-0005-0000-0000-000059000000}"/>
    <cellStyle name="Accent2 3" xfId="49" xr:uid="{00000000-0005-0000-0000-00005A000000}"/>
    <cellStyle name="Accent3 2" xfId="50" xr:uid="{00000000-0005-0000-0000-00005B000000}"/>
    <cellStyle name="Accent3 3" xfId="51" xr:uid="{00000000-0005-0000-0000-00005C000000}"/>
    <cellStyle name="Accent4 2" xfId="52" xr:uid="{00000000-0005-0000-0000-00005D000000}"/>
    <cellStyle name="Accent4 3" xfId="53" xr:uid="{00000000-0005-0000-0000-00005E000000}"/>
    <cellStyle name="Accent5 2" xfId="54" xr:uid="{00000000-0005-0000-0000-00005F000000}"/>
    <cellStyle name="Accent5 3" xfId="55" xr:uid="{00000000-0005-0000-0000-000060000000}"/>
    <cellStyle name="Accent6 2" xfId="56" xr:uid="{00000000-0005-0000-0000-000061000000}"/>
    <cellStyle name="Accent6 3" xfId="57" xr:uid="{00000000-0005-0000-0000-000062000000}"/>
    <cellStyle name="AFE" xfId="274" xr:uid="{00000000-0005-0000-0000-000063000000}"/>
    <cellStyle name="Bad 2" xfId="58" xr:uid="{00000000-0005-0000-0000-000064000000}"/>
    <cellStyle name="Bad 3" xfId="59" xr:uid="{00000000-0005-0000-0000-000065000000}"/>
    <cellStyle name="bolet" xfId="275" xr:uid="{00000000-0005-0000-0000-000066000000}"/>
    <cellStyle name="Bom" xfId="224" builtinId="26" customBuiltin="1"/>
    <cellStyle name="Calculation 2" xfId="60" xr:uid="{00000000-0005-0000-0000-000068000000}"/>
    <cellStyle name="Calculation 3" xfId="61" xr:uid="{00000000-0005-0000-0000-000069000000}"/>
    <cellStyle name="Cálculo" xfId="229" builtinId="22" customBuiltin="1"/>
    <cellStyle name="Célula de Verificação" xfId="231" builtinId="23" customBuiltin="1"/>
    <cellStyle name="Célula Vinculada" xfId="230" builtinId="24" customBuiltin="1"/>
    <cellStyle name="Check Cell 2" xfId="62" xr:uid="{00000000-0005-0000-0000-00006D000000}"/>
    <cellStyle name="Check Cell 3" xfId="63" xr:uid="{00000000-0005-0000-0000-00006E000000}"/>
    <cellStyle name="Comma 2" xfId="64" xr:uid="{00000000-0005-0000-0000-00006F000000}"/>
    <cellStyle name="Comma 2 2" xfId="65" xr:uid="{00000000-0005-0000-0000-000070000000}"/>
    <cellStyle name="Comma 2 2 2" xfId="145" xr:uid="{00000000-0005-0000-0000-000071000000}"/>
    <cellStyle name="Comma 2 3" xfId="66" xr:uid="{00000000-0005-0000-0000-000072000000}"/>
    <cellStyle name="Comma 2 3 2" xfId="146" xr:uid="{00000000-0005-0000-0000-000073000000}"/>
    <cellStyle name="Comma 2 4" xfId="144" xr:uid="{00000000-0005-0000-0000-000074000000}"/>
    <cellStyle name="Comma 2 5" xfId="260" xr:uid="{00000000-0005-0000-0000-000075000000}"/>
    <cellStyle name="Comma 3" xfId="264" xr:uid="{00000000-0005-0000-0000-000076000000}"/>
    <cellStyle name="Comma 3 2" xfId="266" xr:uid="{00000000-0005-0000-0000-000077000000}"/>
    <cellStyle name="Comma 4" xfId="265" xr:uid="{00000000-0005-0000-0000-000078000000}"/>
    <cellStyle name="Comma 5" xfId="276" xr:uid="{00000000-0005-0000-0000-000079000000}"/>
    <cellStyle name="Comma 5 2" xfId="280" xr:uid="{00000000-0005-0000-0000-00007A000000}"/>
    <cellStyle name="Comma 5 3" xfId="284" xr:uid="{00000000-0005-0000-0000-00007B000000}"/>
    <cellStyle name="Comma 6" xfId="287" xr:uid="{00000000-0005-0000-0000-00007C000000}"/>
    <cellStyle name="Ênfase1" xfId="236" builtinId="29" customBuiltin="1"/>
    <cellStyle name="Ênfase2" xfId="240" builtinId="33" customBuiltin="1"/>
    <cellStyle name="Ênfase3" xfId="244" builtinId="37" customBuiltin="1"/>
    <cellStyle name="Ênfase4" xfId="248" builtinId="41" customBuiltin="1"/>
    <cellStyle name="Ênfase5" xfId="252" builtinId="45" customBuiltin="1"/>
    <cellStyle name="Ênfase6" xfId="256" builtinId="49" customBuiltin="1"/>
    <cellStyle name="Entrada" xfId="227" builtinId="20" customBuiltin="1"/>
    <cellStyle name="Estilo 1" xfId="277" xr:uid="{00000000-0005-0000-0000-000084000000}"/>
    <cellStyle name="Euro" xfId="278" xr:uid="{00000000-0005-0000-0000-000085000000}"/>
    <cellStyle name="Explanatory Text 2" xfId="67" xr:uid="{00000000-0005-0000-0000-000086000000}"/>
    <cellStyle name="Explanatory Text 3" xfId="68" xr:uid="{00000000-0005-0000-0000-000087000000}"/>
    <cellStyle name="Good 2" xfId="69" xr:uid="{00000000-0005-0000-0000-000088000000}"/>
    <cellStyle name="Good 3" xfId="70" xr:uid="{00000000-0005-0000-0000-000089000000}"/>
    <cellStyle name="Heading 1 2" xfId="71" xr:uid="{00000000-0005-0000-0000-00008A000000}"/>
    <cellStyle name="Heading 1 3" xfId="72" xr:uid="{00000000-0005-0000-0000-00008B000000}"/>
    <cellStyle name="Heading 2 2" xfId="73" xr:uid="{00000000-0005-0000-0000-00008C000000}"/>
    <cellStyle name="Heading 2 3" xfId="74" xr:uid="{00000000-0005-0000-0000-00008D000000}"/>
    <cellStyle name="Heading 3 2" xfId="75" xr:uid="{00000000-0005-0000-0000-00008E000000}"/>
    <cellStyle name="Heading 3 3" xfId="76" xr:uid="{00000000-0005-0000-0000-00008F000000}"/>
    <cellStyle name="Heading 4 2" xfId="77" xr:uid="{00000000-0005-0000-0000-000090000000}"/>
    <cellStyle name="Heading 4 3" xfId="78" xr:uid="{00000000-0005-0000-0000-000091000000}"/>
    <cellStyle name="Hiperlink" xfId="128" builtinId="8"/>
    <cellStyle name="Input 2" xfId="79" xr:uid="{00000000-0005-0000-0000-000094000000}"/>
    <cellStyle name="Input 3" xfId="80" xr:uid="{00000000-0005-0000-0000-000095000000}"/>
    <cellStyle name="Linked Cell 2" xfId="81" xr:uid="{00000000-0005-0000-0000-000096000000}"/>
    <cellStyle name="Linked Cell 3" xfId="82" xr:uid="{00000000-0005-0000-0000-000097000000}"/>
    <cellStyle name="Migliaia_Debt Calculation BNDES-TSN (2004-08-02)" xfId="279" xr:uid="{00000000-0005-0000-0000-000098000000}"/>
    <cellStyle name="Moeda 2" xfId="147" xr:uid="{00000000-0005-0000-0000-000099000000}"/>
    <cellStyle name="Moeda 2 2" xfId="200" xr:uid="{00000000-0005-0000-0000-00009A000000}"/>
    <cellStyle name="Neutral 2" xfId="83" xr:uid="{00000000-0005-0000-0000-00009C000000}"/>
    <cellStyle name="Neutral 3" xfId="84" xr:uid="{00000000-0005-0000-0000-00009D000000}"/>
    <cellStyle name="Neutro" xfId="226" builtinId="28" customBuiltin="1"/>
    <cellStyle name="Normal" xfId="0" builtinId="0"/>
    <cellStyle name="Normal 10" xfId="215" xr:uid="{00000000-0005-0000-0000-00009F000000}"/>
    <cellStyle name="Normal 10 2" xfId="290" xr:uid="{00000000-0005-0000-0000-0000A0000000}"/>
    <cellStyle name="Normal 10 3" xfId="302" xr:uid="{00000000-0005-0000-0000-0000A1000000}"/>
    <cellStyle name="Normal 10 4" xfId="293" xr:uid="{00000000-0005-0000-0000-0000A2000000}"/>
    <cellStyle name="Normal 11" xfId="305" xr:uid="{00000000-0005-0000-0000-0000A3000000}"/>
    <cellStyle name="Normal 12" xfId="309" xr:uid="{00000000-0005-0000-0000-0000A4000000}"/>
    <cellStyle name="Normal 2" xfId="5" xr:uid="{00000000-0005-0000-0000-0000A5000000}"/>
    <cellStyle name="Normal 2 2" xfId="86" xr:uid="{00000000-0005-0000-0000-0000A6000000}"/>
    <cellStyle name="Normal 2 2 2" xfId="304" xr:uid="{00000000-0005-0000-0000-0000A7000000}"/>
    <cellStyle name="Normal 2 3" xfId="87" xr:uid="{00000000-0005-0000-0000-0000A8000000}"/>
    <cellStyle name="Normal 2 4" xfId="85" xr:uid="{00000000-0005-0000-0000-0000A9000000}"/>
    <cellStyle name="Normal 3" xfId="88" xr:uid="{00000000-0005-0000-0000-0000AA000000}"/>
    <cellStyle name="Normal 3 2" xfId="89" xr:uid="{00000000-0005-0000-0000-0000AB000000}"/>
    <cellStyle name="Normal 3 2 2" xfId="90" xr:uid="{00000000-0005-0000-0000-0000AC000000}"/>
    <cellStyle name="Normal 3 2 2 2" xfId="202" xr:uid="{00000000-0005-0000-0000-0000AD000000}"/>
    <cellStyle name="Normal 3 2 3" xfId="91" xr:uid="{00000000-0005-0000-0000-0000AE000000}"/>
    <cellStyle name="Normal 3 2 3 2" xfId="203" xr:uid="{00000000-0005-0000-0000-0000AF000000}"/>
    <cellStyle name="Normal 3 3" xfId="92" xr:uid="{00000000-0005-0000-0000-0000B0000000}"/>
    <cellStyle name="Normal 3 4" xfId="201" xr:uid="{00000000-0005-0000-0000-0000B1000000}"/>
    <cellStyle name="Normal 4" xfId="93" xr:uid="{00000000-0005-0000-0000-0000B2000000}"/>
    <cellStyle name="Normal 4 2" xfId="94" xr:uid="{00000000-0005-0000-0000-0000B3000000}"/>
    <cellStyle name="Normal 5" xfId="9" xr:uid="{00000000-0005-0000-0000-0000B4000000}"/>
    <cellStyle name="Normal 5 2" xfId="149" xr:uid="{00000000-0005-0000-0000-0000B5000000}"/>
    <cellStyle name="Normal 5 2 2" xfId="205" xr:uid="{00000000-0005-0000-0000-0000B6000000}"/>
    <cellStyle name="Normal 5 3" xfId="204" xr:uid="{00000000-0005-0000-0000-0000B7000000}"/>
    <cellStyle name="Normal 5 4" xfId="148" xr:uid="{00000000-0005-0000-0000-0000B8000000}"/>
    <cellStyle name="Normal 6" xfId="129" xr:uid="{00000000-0005-0000-0000-0000B9000000}"/>
    <cellStyle name="Normal 6 2" xfId="134" xr:uid="{00000000-0005-0000-0000-0000BA000000}"/>
    <cellStyle name="Normal 6 2 2" xfId="288" xr:uid="{00000000-0005-0000-0000-0000BB000000}"/>
    <cellStyle name="Normal 6 3" xfId="283" xr:uid="{00000000-0005-0000-0000-0000BC000000}"/>
    <cellStyle name="Normal 7" xfId="131" xr:uid="{00000000-0005-0000-0000-0000BD000000}"/>
    <cellStyle name="Normal 7 2" xfId="135" xr:uid="{00000000-0005-0000-0000-0000BE000000}"/>
    <cellStyle name="Normal 7 3" xfId="286" xr:uid="{00000000-0005-0000-0000-0000BF000000}"/>
    <cellStyle name="Normal 8" xfId="139" xr:uid="{00000000-0005-0000-0000-0000C0000000}"/>
    <cellStyle name="Normal 8 2" xfId="142" xr:uid="{00000000-0005-0000-0000-0000C1000000}"/>
    <cellStyle name="Normal 8 2 2" xfId="175" xr:uid="{00000000-0005-0000-0000-0000C2000000}"/>
    <cellStyle name="Normal 8 3" xfId="218" xr:uid="{00000000-0005-0000-0000-0000C3000000}"/>
    <cellStyle name="Normal 9" xfId="174" xr:uid="{00000000-0005-0000-0000-0000C4000000}"/>
    <cellStyle name="Nota" xfId="233" builtinId="10" customBuiltin="1"/>
    <cellStyle name="Nota 2" xfId="95" xr:uid="{00000000-0005-0000-0000-0000C6000000}"/>
    <cellStyle name="Nota 2 2" xfId="206" xr:uid="{00000000-0005-0000-0000-0000C7000000}"/>
    <cellStyle name="Nota 3" xfId="303" xr:uid="{00000000-0005-0000-0000-0000C8000000}"/>
    <cellStyle name="Note 2" xfId="96" xr:uid="{00000000-0005-0000-0000-0000C9000000}"/>
    <cellStyle name="Note 2 2" xfId="97" xr:uid="{00000000-0005-0000-0000-0000CA000000}"/>
    <cellStyle name="Note 2 3" xfId="98" xr:uid="{00000000-0005-0000-0000-0000CB000000}"/>
    <cellStyle name="Note 3" xfId="99" xr:uid="{00000000-0005-0000-0000-0000CC000000}"/>
    <cellStyle name="Note 3 2" xfId="100" xr:uid="{00000000-0005-0000-0000-0000CD000000}"/>
    <cellStyle name="Note 3 3" xfId="101" xr:uid="{00000000-0005-0000-0000-0000CE000000}"/>
    <cellStyle name="Output 2" xfId="102" xr:uid="{00000000-0005-0000-0000-0000CF000000}"/>
    <cellStyle name="Output 3" xfId="103" xr:uid="{00000000-0005-0000-0000-0000D0000000}"/>
    <cellStyle name="Percent 2" xfId="261" xr:uid="{00000000-0005-0000-0000-0000D1000000}"/>
    <cellStyle name="Porcentagem" xfId="1" builtinId="5"/>
    <cellStyle name="Porcentagem 2" xfId="6" xr:uid="{00000000-0005-0000-0000-0000D3000000}"/>
    <cellStyle name="Porcentagem 2 2" xfId="133" xr:uid="{00000000-0005-0000-0000-0000D4000000}"/>
    <cellStyle name="Porcentagem 2 2 2" xfId="150" xr:uid="{00000000-0005-0000-0000-0000D5000000}"/>
    <cellStyle name="Porcentagem 3" xfId="151" xr:uid="{00000000-0005-0000-0000-0000D6000000}"/>
    <cellStyle name="Porcentagem 4" xfId="152" xr:uid="{00000000-0005-0000-0000-0000D7000000}"/>
    <cellStyle name="Porcentagem 4 2" xfId="208" xr:uid="{00000000-0005-0000-0000-0000D8000000}"/>
    <cellStyle name="Porcentagem 5" xfId="207" xr:uid="{00000000-0005-0000-0000-0000D9000000}"/>
    <cellStyle name="Porcentagem 6" xfId="294" xr:uid="{00000000-0005-0000-0000-0000DA000000}"/>
    <cellStyle name="Porcentagem 7" xfId="292" xr:uid="{00000000-0005-0000-0000-0000DB000000}"/>
    <cellStyle name="Ruim" xfId="225" builtinId="27" customBuiltin="1"/>
    <cellStyle name="Saída" xfId="228" builtinId="21" customBuiltin="1"/>
    <cellStyle name="Separador de milhares [0] 2" xfId="262" xr:uid="{00000000-0005-0000-0000-0000DD000000}"/>
    <cellStyle name="Separador de milhares 2" xfId="8" xr:uid="{00000000-0005-0000-0000-0000DE000000}"/>
    <cellStyle name="Separador de milhares 2 2" xfId="104" xr:uid="{00000000-0005-0000-0000-0000DF000000}"/>
    <cellStyle name="Separador de milhares 2 2 2" xfId="105" xr:uid="{00000000-0005-0000-0000-0000E0000000}"/>
    <cellStyle name="Separador de milhares 2 2 2 2" xfId="155" xr:uid="{00000000-0005-0000-0000-0000E1000000}"/>
    <cellStyle name="Separador de milhares 2 2 3" xfId="106" xr:uid="{00000000-0005-0000-0000-0000E2000000}"/>
    <cellStyle name="Separador de milhares 2 2 3 2" xfId="156" xr:uid="{00000000-0005-0000-0000-0000E3000000}"/>
    <cellStyle name="Separador de milhares 2 2 4" xfId="154" xr:uid="{00000000-0005-0000-0000-0000E4000000}"/>
    <cellStyle name="Separador de milhares 2 3" xfId="107" xr:uid="{00000000-0005-0000-0000-0000E5000000}"/>
    <cellStyle name="Separador de milhares 2 3 2" xfId="157" xr:uid="{00000000-0005-0000-0000-0000E6000000}"/>
    <cellStyle name="Separador de milhares 2 4" xfId="108" xr:uid="{00000000-0005-0000-0000-0000E7000000}"/>
    <cellStyle name="Separador de milhares 2 4 2" xfId="158" xr:uid="{00000000-0005-0000-0000-0000E8000000}"/>
    <cellStyle name="Separador de milhares 2 5" xfId="153" xr:uid="{00000000-0005-0000-0000-0000E9000000}"/>
    <cellStyle name="Separador de milhares 2 5 2" xfId="306" xr:uid="{00000000-0005-0000-0000-0000EA000000}"/>
    <cellStyle name="Separador de milhares 2 6" xfId="263" xr:uid="{00000000-0005-0000-0000-0000EB000000}"/>
    <cellStyle name="Separador de milhares 3" xfId="109" xr:uid="{00000000-0005-0000-0000-0000EC000000}"/>
    <cellStyle name="Separador de milhares 3 2" xfId="110" xr:uid="{00000000-0005-0000-0000-0000ED000000}"/>
    <cellStyle name="Separador de milhares 3 2 2" xfId="160" xr:uid="{00000000-0005-0000-0000-0000EE000000}"/>
    <cellStyle name="Separador de milhares 3 3" xfId="111" xr:uid="{00000000-0005-0000-0000-0000EF000000}"/>
    <cellStyle name="Separador de milhares 3 3 2" xfId="161" xr:uid="{00000000-0005-0000-0000-0000F0000000}"/>
    <cellStyle name="Separador de milhares 3 4" xfId="112" xr:uid="{00000000-0005-0000-0000-0000F1000000}"/>
    <cellStyle name="Separador de milhares 3 4 2" xfId="162" xr:uid="{00000000-0005-0000-0000-0000F2000000}"/>
    <cellStyle name="Separador de milhares 3 5" xfId="159" xr:uid="{00000000-0005-0000-0000-0000F3000000}"/>
    <cellStyle name="Separador de milhares 4" xfId="113" xr:uid="{00000000-0005-0000-0000-0000F4000000}"/>
    <cellStyle name="Separador de milhares 4 2" xfId="114" xr:uid="{00000000-0005-0000-0000-0000F5000000}"/>
    <cellStyle name="Separador de milhares 4 2 2" xfId="210" xr:uid="{00000000-0005-0000-0000-0000F6000000}"/>
    <cellStyle name="Separador de milhares 4 2 3" xfId="164" xr:uid="{00000000-0005-0000-0000-0000F7000000}"/>
    <cellStyle name="Separador de milhares 4 3" xfId="209" xr:uid="{00000000-0005-0000-0000-0000F8000000}"/>
    <cellStyle name="Separador de milhares 4 4" xfId="163" xr:uid="{00000000-0005-0000-0000-0000F9000000}"/>
    <cellStyle name="Texto de Aviso" xfId="232" builtinId="11" customBuiltin="1"/>
    <cellStyle name="Texto Explicativo" xfId="234" builtinId="53" customBuiltin="1"/>
    <cellStyle name="Title 2" xfId="115" xr:uid="{00000000-0005-0000-0000-0000FC000000}"/>
    <cellStyle name="Title 3" xfId="116" xr:uid="{00000000-0005-0000-0000-0000FD000000}"/>
    <cellStyle name="Título" xfId="219" builtinId="15" customBuiltin="1"/>
    <cellStyle name="Título 1" xfId="220" builtinId="16" customBuiltin="1"/>
    <cellStyle name="Título 2" xfId="221" builtinId="17" customBuiltin="1"/>
    <cellStyle name="Título 3" xfId="222" builtinId="18" customBuiltin="1"/>
    <cellStyle name="Título 4" xfId="223" builtinId="19" customBuiltin="1"/>
    <cellStyle name="Total" xfId="235" builtinId="25" customBuiltin="1"/>
    <cellStyle name="Total 2" xfId="118" xr:uid="{00000000-0005-0000-0000-000004010000}"/>
    <cellStyle name="Total 2 2" xfId="119" xr:uid="{00000000-0005-0000-0000-000005010000}"/>
    <cellStyle name="Total 2 2 2" xfId="120" xr:uid="{00000000-0005-0000-0000-000006010000}"/>
    <cellStyle name="Total 2 2 3" xfId="121" xr:uid="{00000000-0005-0000-0000-000007010000}"/>
    <cellStyle name="Total 2 2 4" xfId="166" xr:uid="{00000000-0005-0000-0000-000008010000}"/>
    <cellStyle name="Total 2 2 4 2" xfId="298" xr:uid="{00000000-0005-0000-0000-000009010000}"/>
    <cellStyle name="Total 2 2 5" xfId="281" xr:uid="{00000000-0005-0000-0000-00000A010000}"/>
    <cellStyle name="Total 2 3" xfId="122" xr:uid="{00000000-0005-0000-0000-00000B010000}"/>
    <cellStyle name="Total 2 3 2" xfId="167" xr:uid="{00000000-0005-0000-0000-00000C010000}"/>
    <cellStyle name="Total 2 3 2 2" xfId="299" xr:uid="{00000000-0005-0000-0000-00000D010000}"/>
    <cellStyle name="Total 2 3 3" xfId="282" xr:uid="{00000000-0005-0000-0000-00000E010000}"/>
    <cellStyle name="Total 3" xfId="123" xr:uid="{00000000-0005-0000-0000-00000F010000}"/>
    <cellStyle name="Total 4" xfId="124" xr:uid="{00000000-0005-0000-0000-000010010000}"/>
    <cellStyle name="Total 5" xfId="117" xr:uid="{00000000-0005-0000-0000-000011010000}"/>
    <cellStyle name="Total 5 2" xfId="168" xr:uid="{00000000-0005-0000-0000-000012010000}"/>
    <cellStyle name="Total 5 2 2" xfId="300" xr:uid="{00000000-0005-0000-0000-000013010000}"/>
    <cellStyle name="Total 5 3" xfId="295" xr:uid="{00000000-0005-0000-0000-000014010000}"/>
    <cellStyle name="Total 6" xfId="211" xr:uid="{00000000-0005-0000-0000-000015010000}"/>
    <cellStyle name="Total 6 2" xfId="301" xr:uid="{00000000-0005-0000-0000-000016010000}"/>
    <cellStyle name="Total 7" xfId="165" xr:uid="{00000000-0005-0000-0000-000017010000}"/>
    <cellStyle name="Total 7 2" xfId="297" xr:uid="{00000000-0005-0000-0000-000018010000}"/>
    <cellStyle name="Vírgula" xfId="2" builtinId="3"/>
    <cellStyle name="Vírgula 10" xfId="291" xr:uid="{00000000-0005-0000-0000-00001A010000}"/>
    <cellStyle name="Vírgula 10 2" xfId="296" xr:uid="{00000000-0005-0000-0000-00001B010000}"/>
    <cellStyle name="Vírgula 10 3" xfId="311" xr:uid="{00000000-0005-0000-0000-00001C010000}"/>
    <cellStyle name="Vírgula 11" xfId="307" xr:uid="{00000000-0005-0000-0000-00001D010000}"/>
    <cellStyle name="Vírgula 12" xfId="310" xr:uid="{00000000-0005-0000-0000-00001E010000}"/>
    <cellStyle name="Vírgula 13" xfId="312" xr:uid="{00000000-0005-0000-0000-00001F010000}"/>
    <cellStyle name="Vírgula 14" xfId="315" xr:uid="{841F731D-6A98-48F1-BA71-B5AA46D009D6}"/>
    <cellStyle name="Vírgula 2" xfId="4" xr:uid="{00000000-0005-0000-0000-000020010000}"/>
    <cellStyle name="Vírgula 2 2" xfId="132" xr:uid="{00000000-0005-0000-0000-000021010000}"/>
    <cellStyle name="Vírgula 2 2 2" xfId="213" xr:uid="{00000000-0005-0000-0000-000022010000}"/>
    <cellStyle name="Vírgula 2 2 3" xfId="316" xr:uid="{4BB2E9E0-30D5-4A8D-9D74-D1CBB94CD5FB}"/>
    <cellStyle name="Vírgula 2 3" xfId="137" xr:uid="{00000000-0005-0000-0000-000023010000}"/>
    <cellStyle name="Vírgula 2 4" xfId="143" xr:uid="{00000000-0005-0000-0000-000024010000}"/>
    <cellStyle name="Vírgula 2 5" xfId="285" xr:uid="{00000000-0005-0000-0000-000025010000}"/>
    <cellStyle name="Vírgula 2 6" xfId="308" xr:uid="{00000000-0005-0000-0000-000026010000}"/>
    <cellStyle name="Vírgula 2 7" xfId="313" xr:uid="{00000000-0005-0000-0000-000027010000}"/>
    <cellStyle name="Vírgula 2 8" xfId="314" xr:uid="{F737BDEB-7379-4190-BAFC-070F9E899484}"/>
    <cellStyle name="Vírgula 3" xfId="125" xr:uid="{00000000-0005-0000-0000-000028010000}"/>
    <cellStyle name="Vírgula 3 2" xfId="171" xr:uid="{00000000-0005-0000-0000-000029010000}"/>
    <cellStyle name="Vírgula 3 3" xfId="170" xr:uid="{00000000-0005-0000-0000-00002A010000}"/>
    <cellStyle name="Vírgula 3 4" xfId="317" xr:uid="{ACA0E77D-3498-44BC-9CA9-B2132ABC9C92}"/>
    <cellStyle name="Vírgula 4" xfId="136" xr:uid="{00000000-0005-0000-0000-00002B010000}"/>
    <cellStyle name="Vírgula 4 2" xfId="141" xr:uid="{00000000-0005-0000-0000-00002C010000}"/>
    <cellStyle name="Vírgula 4 3" xfId="140" xr:uid="{00000000-0005-0000-0000-00002D010000}"/>
    <cellStyle name="Vírgula 4 4" xfId="172" xr:uid="{00000000-0005-0000-0000-00002E010000}"/>
    <cellStyle name="Vírgula 4 5" xfId="289" xr:uid="{00000000-0005-0000-0000-00002F010000}"/>
    <cellStyle name="Vírgula 5" xfId="130" xr:uid="{00000000-0005-0000-0000-000030010000}"/>
    <cellStyle name="Vírgula 5 2" xfId="214" xr:uid="{00000000-0005-0000-0000-000031010000}"/>
    <cellStyle name="Vírgula 5 3" xfId="173" xr:uid="{00000000-0005-0000-0000-000032010000}"/>
    <cellStyle name="Vírgula 6" xfId="138" xr:uid="{00000000-0005-0000-0000-000033010000}"/>
    <cellStyle name="Vírgula 6 2" xfId="212" xr:uid="{00000000-0005-0000-0000-000034010000}"/>
    <cellStyle name="Vírgula 7" xfId="169" xr:uid="{00000000-0005-0000-0000-000035010000}"/>
    <cellStyle name="Vírgula 8" xfId="217" xr:uid="{00000000-0005-0000-0000-000036010000}"/>
    <cellStyle name="Vírgula 9" xfId="216" xr:uid="{00000000-0005-0000-0000-000037010000}"/>
    <cellStyle name="Warning Text 2" xfId="126" xr:uid="{00000000-0005-0000-0000-000038010000}"/>
    <cellStyle name="Warning Text 3" xfId="127" xr:uid="{00000000-0005-0000-0000-000039010000}"/>
  </cellStyles>
  <dxfs count="0"/>
  <tableStyles count="0" defaultTableStyle="TableStyleMedium9" defaultPivotStyle="PivotStyleLight16"/>
  <colors>
    <mruColors>
      <color rgb="FFF7A30F"/>
      <color rgb="FFEF6B01"/>
      <color rgb="FFF4F7FA"/>
      <color rgb="FFEAEAEA"/>
      <color rgb="FFC7D6CB"/>
      <color rgb="FF64866F"/>
      <color rgb="FF05286A"/>
      <color rgb="FF05376A"/>
      <color rgb="FF25980F"/>
      <color rgb="FF4F6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tyles" Target="styles.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23812</xdr:colOff>
      <xdr:row>1</xdr:row>
      <xdr:rowOff>0</xdr:rowOff>
    </xdr:from>
    <xdr:to>
      <xdr:col>7</xdr:col>
      <xdr:colOff>361950</xdr:colOff>
      <xdr:row>4</xdr:row>
      <xdr:rowOff>98838</xdr:rowOff>
    </xdr:to>
    <xdr:grpSp>
      <xdr:nvGrpSpPr>
        <xdr:cNvPr id="23" name="Group 4">
          <a:extLst>
            <a:ext uri="{FF2B5EF4-FFF2-40B4-BE49-F238E27FC236}">
              <a16:creationId xmlns:a16="http://schemas.microsoft.com/office/drawing/2014/main" id="{00000000-0008-0000-0000-000017000000}"/>
            </a:ext>
          </a:extLst>
        </xdr:cNvPr>
        <xdr:cNvGrpSpPr>
          <a:grpSpLocks noChangeAspect="1"/>
        </xdr:cNvGrpSpPr>
      </xdr:nvGrpSpPr>
      <xdr:grpSpPr bwMode="auto">
        <a:xfrm>
          <a:off x="640820" y="52917"/>
          <a:ext cx="4017963" cy="800513"/>
          <a:chOff x="119" y="4105"/>
          <a:chExt cx="2508" cy="486"/>
        </a:xfrm>
      </xdr:grpSpPr>
      <xdr:sp macro="" textlink="">
        <xdr:nvSpPr>
          <xdr:cNvPr id="24" name="AutoShape 3">
            <a:extLst>
              <a:ext uri="{FF2B5EF4-FFF2-40B4-BE49-F238E27FC236}">
                <a16:creationId xmlns:a16="http://schemas.microsoft.com/office/drawing/2014/main" id="{00000000-0008-0000-0000-000018000000}"/>
              </a:ext>
            </a:extLst>
          </xdr:cNvPr>
          <xdr:cNvSpPr>
            <a:spLocks noChangeAspect="1" noChangeArrowheads="1" noTextEdit="1"/>
          </xdr:cNvSpPr>
        </xdr:nvSpPr>
        <xdr:spPr bwMode="auto">
          <a:xfrm>
            <a:off x="119" y="4105"/>
            <a:ext cx="2508" cy="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Rectangle 6">
            <a:extLst>
              <a:ext uri="{FF2B5EF4-FFF2-40B4-BE49-F238E27FC236}">
                <a16:creationId xmlns:a16="http://schemas.microsoft.com/office/drawing/2014/main" id="{00000000-0008-0000-0000-00001A000000}"/>
              </a:ext>
            </a:extLst>
          </xdr:cNvPr>
          <xdr:cNvSpPr>
            <a:spLocks noChangeArrowheads="1"/>
          </xdr:cNvSpPr>
        </xdr:nvSpPr>
        <xdr:spPr bwMode="auto">
          <a:xfrm>
            <a:off x="123" y="4213"/>
            <a:ext cx="888"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chemeClr val="tx1"/>
                </a:solidFill>
                <a:effectLst/>
                <a:latin typeface="+mn-lt"/>
                <a:cs typeface="Arial" pitchFamily="34" charset="0"/>
              </a:rPr>
              <a:t>Rinaldo Pecchio Júnior</a:t>
            </a:r>
          </a:p>
        </xdr:txBody>
      </xdr:sp>
      <xdr:sp macro="" textlink="">
        <xdr:nvSpPr>
          <xdr:cNvPr id="28" name="Rectangle 9">
            <a:extLst>
              <a:ext uri="{FF2B5EF4-FFF2-40B4-BE49-F238E27FC236}">
                <a16:creationId xmlns:a16="http://schemas.microsoft.com/office/drawing/2014/main" id="{00000000-0008-0000-0000-00001C000000}"/>
              </a:ext>
            </a:extLst>
          </xdr:cNvPr>
          <xdr:cNvSpPr>
            <a:spLocks noChangeArrowheads="1"/>
          </xdr:cNvSpPr>
        </xdr:nvSpPr>
        <xdr:spPr bwMode="auto">
          <a:xfrm>
            <a:off x="130" y="4397"/>
            <a:ext cx="336" cy="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IR Contact</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29" name="Rectangle 10">
            <a:extLst>
              <a:ext uri="{FF2B5EF4-FFF2-40B4-BE49-F238E27FC236}">
                <a16:creationId xmlns:a16="http://schemas.microsoft.com/office/drawing/2014/main" id="{00000000-0008-0000-0000-00001D000000}"/>
              </a:ext>
            </a:extLst>
          </xdr:cNvPr>
          <xdr:cNvSpPr>
            <a:spLocks noChangeArrowheads="1"/>
          </xdr:cNvSpPr>
        </xdr:nvSpPr>
        <xdr:spPr bwMode="auto">
          <a:xfrm>
            <a:off x="1007" y="4397"/>
            <a:ext cx="996" cy="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investor.relations@taesa.com.br</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31" name="Rectangle 12">
            <a:extLst>
              <a:ext uri="{FF2B5EF4-FFF2-40B4-BE49-F238E27FC236}">
                <a16:creationId xmlns:a16="http://schemas.microsoft.com/office/drawing/2014/main" id="{00000000-0008-0000-0000-00001F000000}"/>
              </a:ext>
            </a:extLst>
          </xdr:cNvPr>
          <xdr:cNvSpPr>
            <a:spLocks noChangeArrowheads="1"/>
          </xdr:cNvSpPr>
        </xdr:nvSpPr>
        <xdr:spPr bwMode="auto">
          <a:xfrm>
            <a:off x="1007" y="4213"/>
            <a:ext cx="1344"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CEO, CFO e DRI</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32" name="Rectangle 13">
            <a:extLst>
              <a:ext uri="{FF2B5EF4-FFF2-40B4-BE49-F238E27FC236}">
                <a16:creationId xmlns:a16="http://schemas.microsoft.com/office/drawing/2014/main" id="{00000000-0008-0000-0000-000020000000}"/>
              </a:ext>
            </a:extLst>
          </xdr:cNvPr>
          <xdr:cNvSpPr>
            <a:spLocks noChangeArrowheads="1"/>
          </xdr:cNvSpPr>
        </xdr:nvSpPr>
        <xdr:spPr bwMode="auto">
          <a:xfrm>
            <a:off x="1007" y="4309"/>
            <a:ext cx="873"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Gerente Executivo de RI</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grpSp>
    <xdr:clientData/>
  </xdr:twoCellAnchor>
  <xdr:twoCellAnchor>
    <xdr:from>
      <xdr:col>1</xdr:col>
      <xdr:colOff>44979</xdr:colOff>
      <xdr:row>2</xdr:row>
      <xdr:rowOff>123035</xdr:rowOff>
    </xdr:from>
    <xdr:to>
      <xdr:col>2</xdr:col>
      <xdr:colOff>393140</xdr:colOff>
      <xdr:row>3</xdr:row>
      <xdr:rowOff>98361</xdr:rowOff>
    </xdr:to>
    <xdr:sp macro="" textlink="">
      <xdr:nvSpPr>
        <xdr:cNvPr id="20" name="Rectangle 8">
          <a:extLst>
            <a:ext uri="{FF2B5EF4-FFF2-40B4-BE49-F238E27FC236}">
              <a16:creationId xmlns:a16="http://schemas.microsoft.com/office/drawing/2014/main" id="{00000000-0008-0000-0000-000014000000}"/>
            </a:ext>
          </a:extLst>
        </xdr:cNvPr>
        <xdr:cNvSpPr>
          <a:spLocks noChangeArrowheads="1"/>
        </xdr:cNvSpPr>
      </xdr:nvSpPr>
      <xdr:spPr bwMode="auto">
        <a:xfrm>
          <a:off x="658812" y="1509452"/>
          <a:ext cx="961995" cy="165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Cristiano Grangeiro</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447675</xdr:colOff>
          <xdr:row>0</xdr:row>
          <xdr:rowOff>0</xdr:rowOff>
        </xdr:to>
        <xdr:sp macro="" textlink="">
          <xdr:nvSpPr>
            <xdr:cNvPr id="265217" name="FPMExcelClientSheetOptionstb1" hidden="1">
              <a:extLst>
                <a:ext uri="{63B3BB69-23CF-44E3-9099-C40C66FF867C}">
                  <a14:compatExt spid="_x0000_s265217"/>
                </a:ext>
                <a:ext uri="{FF2B5EF4-FFF2-40B4-BE49-F238E27FC236}">
                  <a16:creationId xmlns:a16="http://schemas.microsoft.com/office/drawing/2014/main" id="{00000000-0008-0000-1000-0000010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289793" name="FPMExcelClientSheetOptionstb1" hidden="1">
              <a:extLst>
                <a:ext uri="{63B3BB69-23CF-44E3-9099-C40C66FF867C}">
                  <a14:compatExt spid="_x0000_s289793"/>
                </a:ext>
                <a:ext uri="{FF2B5EF4-FFF2-40B4-BE49-F238E27FC236}">
                  <a16:creationId xmlns:a16="http://schemas.microsoft.com/office/drawing/2014/main" id="{00000000-0008-0000-1200-0000016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242689" name="FPMExcelClientSheetOptionstb1" hidden="1">
              <a:extLst>
                <a:ext uri="{63B3BB69-23CF-44E3-9099-C40C66FF867C}">
                  <a14:compatExt spid="_x0000_s242689"/>
                </a:ext>
                <a:ext uri="{FF2B5EF4-FFF2-40B4-BE49-F238E27FC236}">
                  <a16:creationId xmlns:a16="http://schemas.microsoft.com/office/drawing/2014/main" id="{00000000-0008-0000-0700-000001B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704850</xdr:colOff>
          <xdr:row>0</xdr:row>
          <xdr:rowOff>0</xdr:rowOff>
        </xdr:to>
        <xdr:sp macro="" textlink="">
          <xdr:nvSpPr>
            <xdr:cNvPr id="250881" name="FPMExcelClientSheetOptionstb1" hidden="1">
              <a:extLst>
                <a:ext uri="{63B3BB69-23CF-44E3-9099-C40C66FF867C}">
                  <a14:compatExt spid="_x0000_s250881"/>
                </a:ext>
                <a:ext uri="{FF2B5EF4-FFF2-40B4-BE49-F238E27FC236}">
                  <a16:creationId xmlns:a16="http://schemas.microsoft.com/office/drawing/2014/main" id="{00000000-0008-0000-0800-000001D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314325</xdr:colOff>
          <xdr:row>0</xdr:row>
          <xdr:rowOff>0</xdr:rowOff>
        </xdr:to>
        <xdr:sp macro="" textlink="">
          <xdr:nvSpPr>
            <xdr:cNvPr id="269313" name="FPMExcelClientSheetOptionstb1" hidden="1">
              <a:extLst>
                <a:ext uri="{63B3BB69-23CF-44E3-9099-C40C66FF867C}">
                  <a14:compatExt spid="_x0000_s269313"/>
                </a:ext>
                <a:ext uri="{FF2B5EF4-FFF2-40B4-BE49-F238E27FC236}">
                  <a16:creationId xmlns:a16="http://schemas.microsoft.com/office/drawing/2014/main" id="{00000000-0008-0000-0C00-0000011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257175</xdr:colOff>
          <xdr:row>0</xdr:row>
          <xdr:rowOff>0</xdr:rowOff>
        </xdr:to>
        <xdr:sp macro="" textlink="">
          <xdr:nvSpPr>
            <xdr:cNvPr id="240641" name="FPMExcelClientSheetOptionstb1" hidden="1">
              <a:extLst>
                <a:ext uri="{63B3BB69-23CF-44E3-9099-C40C66FF867C}">
                  <a14:compatExt spid="_x0000_s240641"/>
                </a:ext>
                <a:ext uri="{FF2B5EF4-FFF2-40B4-BE49-F238E27FC236}">
                  <a16:creationId xmlns:a16="http://schemas.microsoft.com/office/drawing/2014/main" id="{00000000-0008-0000-0900-000001A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8529" name="FPMExcelClientSheetOptionstb1" hidden="1">
              <a:extLst>
                <a:ext uri="{63B3BB69-23CF-44E3-9099-C40C66FF867C}">
                  <a14:compatExt spid="_x0000_s278529"/>
                </a:ext>
                <a:ext uri="{FF2B5EF4-FFF2-40B4-BE49-F238E27FC236}">
                  <a16:creationId xmlns:a16="http://schemas.microsoft.com/office/drawing/2014/main" id="{00000000-0008-0000-0A00-0000014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304800</xdr:colOff>
          <xdr:row>0</xdr:row>
          <xdr:rowOff>0</xdr:rowOff>
        </xdr:to>
        <xdr:sp macro="" textlink="">
          <xdr:nvSpPr>
            <xdr:cNvPr id="261121" name="FPMExcelClientSheetOptionstb1" hidden="1">
              <a:extLst>
                <a:ext uri="{63B3BB69-23CF-44E3-9099-C40C66FF867C}">
                  <a14:compatExt spid="_x0000_s261121"/>
                </a:ext>
                <a:ext uri="{FF2B5EF4-FFF2-40B4-BE49-F238E27FC236}">
                  <a16:creationId xmlns:a16="http://schemas.microsoft.com/office/drawing/2014/main" id="{00000000-0008-0000-0B00-000001F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oak.aes.com/TEMP/Budget%20Task%20Force/csc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ormance\Ano_2012\Transmissoras\TBE\RIG_TBE_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l2\Guga\Balan&#231;o-Light\LHSF\MAR_XLS\PROJE&#199;&#195;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ga\guga\Meus%20documentos\Modelo\2001\Dez-01\INFOS%20MARIA%20YOUNG%2010.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ranch\Rel%20fev03\Enviado%20pela%20branch\01_200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latorio%20Mensal\2013\RIG%20Taesa%2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Press%20Release\2004\3&#186;%20TRIMESTRE%202004\CLAUDIA-MPD\ACOMPANHAMENTO\MERC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Branch4\mar04\01_2004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2\Guga\WINDOWS\Desktop\Relat&#243;rio%20Gerencial\Gerencial%20Trabalho\LHSF\LHSF\MAR_XLS\SINTDEZ.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Press%20Release\2004\3&#186;%20TRIMESTRE%202004\windows\TEMP\Painel%20(Budget)%20junho%202002%20-%2010_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l2\Guga\2002\Ago\PMT\LSM%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l2\Guga\Balan&#231;o-Light\WINDOWS\Desktop\Relat&#243;rio%20Gerencial\Gerencial%20Trabalho\LHSF\LHSF\MAR_XLS\SINTDEZ.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NERINC"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el&#233;tricas\WINDOWS\Desktop\Relat&#243;rio%20Gerencial%20Ano%202000\Gerencial%20Trabalho\LHSF\LHSF\MAR_XLS\SINTDE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l2\Guga\zentigraf\AC%20Prova-corre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FN_GRI/INTERNO/39%20-%20Release%20de%20Resultados/2T21/Excel/Relat&#243;rio%20Divulga&#231;&#227;o%202T21.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T:\DFN_GRI\INTERNO\39%20-%20Release%20de%20Resultados\3T23\Excel\Relat&#243;rio%20Divulga&#231;&#227;o%203T23%2023.10.xlsm" TargetMode="External"/><Relationship Id="rId1" Type="http://schemas.openxmlformats.org/officeDocument/2006/relationships/externalLinkPath" Target="/DFN_GRI/INTERNO/39%20-%20Release%20de%20Resultados/3T23/Excel/Relat&#243;rio%20Divulga&#231;&#227;o%203T23%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
      <sheetName val="Curves"/>
      <sheetName val="GoSeven"/>
      <sheetName val="GoEight"/>
      <sheetName val="GrThree"/>
      <sheetName val="GrFour"/>
      <sheetName val="HOne"/>
      <sheetName val="HTwo"/>
      <sheetName val="JOne"/>
      <sheetName val="JTwo"/>
      <sheetName val="KOne"/>
      <sheetName val="MOne"/>
      <sheetName val="MTwo"/>
      <sheetName val="StartShut"/>
      <sheetName val="Calc"/>
      <sheetName val="Inc. HR"/>
      <sheetName val="DE PARA"/>
      <sheetName val="cscve"/>
      <sheetName val="CP"/>
      <sheetName val="PPA Tariff"/>
      <sheetName val="DEC FEC 02 BD"/>
      <sheetName val="PLAN MANUT"/>
      <sheetName val="Reforma Secundária"/>
      <sheetName val="Compra - MWh"/>
      <sheetName val="FLC.COMPL"/>
      <sheetName val="Lists"/>
      <sheetName val="Customer Lists"/>
      <sheetName val="RT RI"/>
      <sheetName val="Demanda nova ou edição"/>
      <sheetName val="CA por Gerência"/>
      <sheetName val="Categ Valor _ Classe de custo"/>
      <sheetName val="Critérios priorização"/>
      <sheetName val="Processo_Subprocesso"/>
      <sheetName val="Cidade-Regional"/>
      <sheetName val="Centro de Planejamento"/>
      <sheetName val="Sup_Ger"/>
      <sheetName val="Centro de custo"/>
      <sheetName val="Parâmetros"/>
      <sheetName val="Campiche"/>
      <sheetName val="USS99"/>
      <sheetName val="Subsistemas Andres"/>
      <sheetName val="Ref. Materiales"/>
      <sheetName val="Subsistemas DPP"/>
      <sheetName val="Причины"/>
      <sheetName val="Plan1"/>
      <sheetName val="ParâmetrosGerais"/>
      <sheetName val="Centro de Custos e Classes"/>
      <sheetName val="Datos"/>
      <sheetName val="Dashboard"/>
      <sheetName val="øYñf"/>
      <sheetName val=""/>
      <sheetName val="AUXILIAR"/>
      <sheetName val="São Paulo"/>
      <sheetName val="Mapping"/>
      <sheetName val="Title_Page"/>
      <sheetName val="Inc__HR"/>
      <sheetName val="Customer_Lists"/>
      <sheetName val="DEC_FEC_02_BD"/>
      <sheetName val="FLC_COMPL"/>
      <sheetName val="PPA_Tariff"/>
      <sheetName val="PLAN_MANUT"/>
      <sheetName val="Reforma_Secundária"/>
      <sheetName val="DE_PARA"/>
      <sheetName val="Subsistemas_Andres"/>
      <sheetName val="Ref__Materiales"/>
      <sheetName val="Subsistemas_DPP"/>
      <sheetName val="RT_RI"/>
      <sheetName val="Compra_-_MWh"/>
      <sheetName val="99 cons YTD"/>
      <sheetName val="Returns USD"/>
      <sheetName val="AUT. TRSFT"/>
      <sheetName val="Tax"/>
      <sheetName val="Debt"/>
      <sheetName val="Articles"/>
      <sheetName val="LUP"/>
      <sheetName val="P&amp;L"/>
      <sheetName val="RP-101.2.1."/>
      <sheetName val="OBRA VIAL S2"/>
      <sheetName val="CCMM Enap"/>
      <sheetName val="Inicio Análisis Cuentas"/>
      <sheetName val="General Data"/>
      <sheetName val="AMORT 2010"/>
      <sheetName val="Deducc"/>
      <sheetName val="Gtovta"/>
      <sheetName val="RLI (AII-1)"/>
      <sheetName val=" AnexoOpDiv99"/>
      <sheetName val="Repeticiones"/>
      <sheetName val="AII-0 "/>
      <sheetName val="Condicable"/>
      <sheetName val="A"/>
      <sheetName val="Gen-2"/>
      <sheetName val="Index (2)"/>
      <sheetName val="IC_A"/>
      <sheetName val="ANEXOS"/>
      <sheetName val="ANEXO 1847"/>
      <sheetName val="aju10"/>
      <sheetName val="res10"/>
      <sheetName val="ANEXO 14"/>
      <sheetName val="Report 1"/>
      <sheetName val="LID-AR"/>
      <sheetName val="MES"/>
      <sheetName val="Title_Page1"/>
      <sheetName val="Inc__HR1"/>
      <sheetName val="DEC_FEC_02_BD1"/>
      <sheetName val="FLC_COMPL1"/>
      <sheetName val="PPA_Tariff1"/>
      <sheetName val="PLAN_MANUT1"/>
      <sheetName val="Reforma_Secundária1"/>
      <sheetName val="Customer_Lists1"/>
      <sheetName val="DE_PARA1"/>
      <sheetName val="Subsistemas_Andres1"/>
      <sheetName val="Ref__Materiales1"/>
      <sheetName val="Subsistemas_DPP1"/>
      <sheetName val="RT_RI1"/>
      <sheetName val="Compra_-_MWh1"/>
      <sheetName val="99_cons_YTD"/>
      <sheetName val="Returns_USD"/>
      <sheetName val="AUT__TRSFT"/>
      <sheetName val="BS_US"/>
      <sheetName val="IS_US"/>
      <sheetName val="CF_US"/>
      <sheetName val="BS"/>
      <sheetName val="IS"/>
      <sheetName val="CF"/>
      <sheetName val="Equity"/>
      <sheetName val="Fixed_Assets"/>
      <sheetName val="ELETROPAULO capacidade nova"/>
      <sheetName val="Demanda_nova_ou_edição"/>
      <sheetName val="CA_por_Gerência"/>
      <sheetName val="Categ_Valor___Classe_de_custo"/>
      <sheetName val="Critérios_priorização"/>
      <sheetName val="Centro_de_Planejamento"/>
      <sheetName val="Centro_de_custo"/>
      <sheetName val="Centro_de_Custos_e_Classes"/>
      <sheetName val="São_Paulo"/>
      <sheetName val="Classes_Custos"/>
      <sheetName val="Neutralidade"/>
      <sheetName val="vinc"/>
      <sheetName val="CA e atividade"/>
      <sheetName val="Title_Page2"/>
      <sheetName val="Inc__HR2"/>
      <sheetName val="PPA_Tariff2"/>
      <sheetName val="DEC_FEC_02_BD2"/>
      <sheetName val="PLAN_MANUT2"/>
      <sheetName val="Reforma_Secundária2"/>
      <sheetName val="DE_PARA2"/>
      <sheetName val="FLC_COMPL2"/>
      <sheetName val="Customer_Lists2"/>
      <sheetName val="RT_RI2"/>
      <sheetName val="Compra_-_MWh2"/>
      <sheetName val="Subsistemas_Andres2"/>
      <sheetName val="Ref__Materiales2"/>
      <sheetName val="Subsistemas_DPP2"/>
      <sheetName val="99_cons_YTD1"/>
      <sheetName val="Returns_USD1"/>
      <sheetName val="AUT__TRSFT1"/>
      <sheetName val="RP-101_2_1_"/>
      <sheetName val="OBRA_VIAL_S2"/>
      <sheetName val="CCMM_Enap"/>
      <sheetName val="Inicio_Análisis_Cuentas"/>
      <sheetName val="General_Data"/>
      <sheetName val="AMORT_2010"/>
      <sheetName val="RLI_(AII-1)"/>
      <sheetName val="_AnexoOpDiv99"/>
      <sheetName val="AII-0_"/>
      <sheetName val="Index_(2)"/>
      <sheetName val="ANEXO_1847"/>
      <sheetName val="ANEXO_14"/>
      <sheetName val="Report_1"/>
      <sheetName val="ELETROPAULO_capacidade_nova"/>
      <sheetName val="CVA_Projetada12meses"/>
      <sheetName val="2006-08"/>
      <sheetName val="2006-12"/>
      <sheetName val="2006-07"/>
      <sheetName val="2006-11"/>
      <sheetName val="2006-10"/>
      <sheetName val="2006-09"/>
      <sheetName val="#REF"/>
      <sheetName val="dez99_dez01"/>
      <sheetName val="Dados de Entrada - Planejamento"/>
      <sheetName val="ENERINC"/>
      <sheetName val="0 &lt; VCM &lt; 1.350"/>
      <sheetName val="IREM"/>
      <sheetName val="RESUMO"/>
      <sheetName val="BancoSegment"/>
      <sheetName val="Critérios"/>
      <sheetName val="TermoPE"/>
      <sheetName val="FEV99"/>
      <sheetName val=" PIB Brasil ( R$ de 1996 )"/>
      <sheetName val="Mercado"/>
      <sheetName val="2000"/>
      <sheetName val="Form09"/>
      <sheetName val="Dados mensais"/>
      <sheetName val="DRA"/>
      <sheetName val="DRP"/>
      <sheetName val="1996"/>
      <sheetName val="INDIECO1"/>
      <sheetName val="Matriz de covariância"/>
      <sheetName val="tar. media"/>
      <sheetName val="Spot"/>
      <sheetName val="Taxes"/>
      <sheetName val="_Pasta1"/>
      <sheetName val="Compra de Energia"/>
      <sheetName val="PAGAMENTO"/>
      <sheetName val="FLASH REN"/>
      <sheetName val="Lookups"/>
      <sheetName val="Parque Gerador"/>
      <sheetName val="2007-04"/>
      <sheetName val="2007-08"/>
      <sheetName val="2007-12"/>
      <sheetName val="2007-02"/>
      <sheetName val="2007-01"/>
      <sheetName val="2007-07"/>
      <sheetName val="2007-06"/>
      <sheetName val="2007-05"/>
      <sheetName val="2007-03"/>
      <sheetName val="2007-11"/>
      <sheetName val="2007-10"/>
      <sheetName val="2007-09"/>
      <sheetName val="Resumo detalhado"/>
      <sheetName val="Title_Page3"/>
      <sheetName val="Inc__HR3"/>
      <sheetName val="PPA_Tariff3"/>
      <sheetName val="DEC_FEC_02_BD3"/>
      <sheetName val="PLAN_MANUT3"/>
      <sheetName val="Reforma_Secundária3"/>
      <sheetName val="FLC_COMPL3"/>
      <sheetName val="Customer_Lists3"/>
      <sheetName val="DE_PARA3"/>
      <sheetName val="Compra_-_MWh3"/>
      <sheetName val="RT_RI3"/>
      <sheetName val="Subsistemas_Andres3"/>
      <sheetName val="Ref__Materiales3"/>
      <sheetName val="Subsistemas_DPP3"/>
      <sheetName val="Demanda_nova_ou_edição1"/>
      <sheetName val="CA_por_Gerência1"/>
      <sheetName val="Categ_Valor___Classe_de_custo1"/>
      <sheetName val="Critérios_priorização1"/>
      <sheetName val="Centro_de_Planejamento1"/>
      <sheetName val="Centro_de_custo1"/>
      <sheetName val="Centro_de_Custos_e_Classes1"/>
      <sheetName val="São_Paulo1"/>
      <sheetName val="99_cons_YTD2"/>
      <sheetName val="Returns_USD2"/>
      <sheetName val="AUT__TRSFT2"/>
      <sheetName val="RP-101_2_1_1"/>
      <sheetName val="OBRA_VIAL_S21"/>
      <sheetName val="CCMM_Enap1"/>
      <sheetName val="Inicio_Análisis_Cuentas1"/>
      <sheetName val="General_Data1"/>
      <sheetName val="AMORT_20101"/>
      <sheetName val="RLI_(AII-1)1"/>
      <sheetName val="_AnexoOpDiv991"/>
      <sheetName val="AII-0_1"/>
      <sheetName val="Index_(2)1"/>
      <sheetName val="ANEXO_18471"/>
      <sheetName val="ANEXO_141"/>
      <sheetName val="Report_11"/>
      <sheetName val="ELETROPAULO_capacidade_nova1"/>
      <sheetName val="CA_e_atividade"/>
      <sheetName val="Dados_de_Entrada_-_Planejamento"/>
      <sheetName val="0_&lt;_VCM_&lt;_1_350"/>
      <sheetName val="_PIB_Brasil_(_R$_de_1996_)"/>
      <sheetName val="Dados_mensais"/>
      <sheetName val="Matriz_de_covariância"/>
      <sheetName val="tar__media"/>
      <sheetName val="Compra_de_Energia"/>
      <sheetName val="FLASH_REN"/>
      <sheetName val="DADOS"/>
      <sheetName val="AGENCIA DE COBRANÇA"/>
      <sheetName val="BADNETMini"/>
      <sheetName val=" "/>
      <sheetName val="TOTCO"/>
      <sheetName val="n"/>
      <sheetName val="Patrimonio 30.09.04"/>
      <sheetName val="ANEXO 1847 (2)"/>
      <sheetName val="1846 (ANEXOS)"/>
      <sheetName val="Sheet1"/>
      <sheetName val="OR AT2018"/>
      <sheetName val="Dados de relacionamento"/>
      <sheetName val="Formule"/>
      <sheetName val="Title_Page4"/>
      <sheetName val="Inc__HR4"/>
      <sheetName val="PPA_Tariff4"/>
      <sheetName val="DEC_FEC_02_BD4"/>
      <sheetName val="PLAN_MANUT4"/>
      <sheetName val="Reforma_Secundária4"/>
      <sheetName val="FLC_COMPL4"/>
      <sheetName val="Customer_Lists4"/>
      <sheetName val="DE_PARA4"/>
      <sheetName val="Compra_-_MWh4"/>
      <sheetName val="RT_RI4"/>
      <sheetName val="Subsistemas_Andres4"/>
      <sheetName val="Ref__Materiales4"/>
      <sheetName val="Subsistemas_DPP4"/>
      <sheetName val="Demanda_nova_ou_edição2"/>
      <sheetName val="CA_por_Gerência2"/>
      <sheetName val="Categ_Valor___Classe_de_custo2"/>
      <sheetName val="Critérios_priorização2"/>
      <sheetName val="Centro_de_Planejamento2"/>
      <sheetName val="Centro_de_custo2"/>
      <sheetName val="Centro_de_Custos_e_Classes2"/>
      <sheetName val="São_Paulo2"/>
      <sheetName val="99_cons_YTD3"/>
      <sheetName val="Returns_USD3"/>
      <sheetName val="AUT__TRSFT3"/>
      <sheetName val="RP-101_2_1_2"/>
      <sheetName val="OBRA_VIAL_S22"/>
      <sheetName val="CCMM_Enap2"/>
      <sheetName val="Inicio_Análisis_Cuentas2"/>
      <sheetName val="General_Data2"/>
      <sheetName val="AMORT_20102"/>
      <sheetName val="RLI_(AII-1)2"/>
      <sheetName val="_AnexoOpDiv992"/>
      <sheetName val="AII-0_2"/>
      <sheetName val="Index_(2)2"/>
      <sheetName val="ANEXO_18472"/>
      <sheetName val="ANEXO_142"/>
      <sheetName val="Report_12"/>
      <sheetName val="ELETROPAULO_capacidade_nova2"/>
      <sheetName val="CA_e_atividade1"/>
      <sheetName val="Dados_de_Entrada_-_Planejament1"/>
      <sheetName val="0_&lt;_VCM_&lt;_1_3501"/>
      <sheetName val="_PIB_Brasil_(_R$_de_1996_)1"/>
      <sheetName val="Dados_mensais1"/>
      <sheetName val="Matriz_de_covariância1"/>
      <sheetName val="tar__media1"/>
      <sheetName val="Compra_de_Energia1"/>
      <sheetName val="FLASH_REN1"/>
      <sheetName val="Parque_Gerador"/>
      <sheetName val="Resumo_detalhado"/>
      <sheetName val="Sheet2"/>
      <sheetName val="Service Offerings to Top-20"/>
      <sheetName val="Logistics Out. by Region"/>
      <sheetName val="Revenue by Segment"/>
      <sheetName val="Facilities Overview"/>
      <sheetName val="Control"/>
      <sheetName val="P&amp;L CCI Detail"/>
      <sheetName val="Cash CCI Detail"/>
      <sheetName val="Budget"/>
      <sheetName val="Current Year"/>
      <sheetName val="Previous Year"/>
      <sheetName val="Patrimonio_30_09_04"/>
      <sheetName val="ANEXO_1847_(2)"/>
      <sheetName val="1846_(ANEXOS)"/>
      <sheetName val="OR_AT2018"/>
      <sheetName val="_"/>
      <sheetName val="P&amp;L_CCI_Detail"/>
      <sheetName val="Cash_CCI_Detail"/>
      <sheetName val="Current_Year"/>
      <sheetName val="Previous_Year"/>
      <sheetName val="ICATU"/>
      <sheetName val="prop2"/>
      <sheetName val="consol"/>
      <sheetName val="cp121999"/>
      <sheetName val="1º semestre 99"/>
      <sheetName val="4-RCDP-2001"/>
      <sheetName val="revenues cp"/>
      <sheetName val="2010-2015"/>
      <sheetName val="fin lp"/>
      <sheetName val="sales vol."/>
      <sheetName val="Sch15 Guarantees"/>
      <sheetName val="fut_jurosanual"/>
      <sheetName val="fut_juros"/>
      <sheetName val="Swaps"/>
      <sheetName val="fut_dolar"/>
      <sheetName val="Plan4"/>
      <sheetName val="DCF Assumptions"/>
      <sheetName val="PV Calcs"/>
      <sheetName val="RP2"/>
      <sheetName val="GoSeven/"/>
      <sheetName val="GoEight/"/>
      <sheetName val="GrThree/"/>
      <sheetName val="GrFour/"/>
      <sheetName val="HOne/"/>
      <sheetName val="HTwo/"/>
      <sheetName val="JOne/"/>
      <sheetName val="JTwo/"/>
      <sheetName val="KOne/"/>
      <sheetName val="MOne/"/>
      <sheetName val="MTwo/"/>
      <sheetName val="Calc/"/>
      <sheetName val="DCF_Assumptions"/>
      <sheetName val="PV_Calcs"/>
      <sheetName val="DCF_Assumptions1"/>
      <sheetName val="PV_Calcs1"/>
      <sheetName val="DCF_Assumptions2"/>
      <sheetName val="PV_Calcs2"/>
      <sheetName val="DCF_Assumptions3"/>
      <sheetName val="PV_Calcs3"/>
      <sheetName val="Index_(2)3"/>
      <sheetName val="Title_Page5"/>
      <sheetName val="Inc__HR5"/>
      <sheetName val="DCF_Assumptions4"/>
      <sheetName val="PV_Calcs4"/>
      <sheetName val="Index_(2)4"/>
      <sheetName val="Title_Page6"/>
      <sheetName val="Inc__HR6"/>
      <sheetName val="DCF_Assumptions5"/>
      <sheetName val="PV_Calcs5"/>
      <sheetName val="Index_(2)5"/>
      <sheetName val="Resumo Fatur."/>
      <sheetName val="PPA_Tariff5"/>
      <sheetName val="DEC_FEC_02_BD5"/>
      <sheetName val="PLAN_MANUT5"/>
      <sheetName val="Reforma_Secundária5"/>
      <sheetName val="FLC_COMPL5"/>
      <sheetName val="Customer_Lists5"/>
      <sheetName val="DE_PARA5"/>
      <sheetName val="Compra_-_MWh5"/>
      <sheetName val="RT_RI5"/>
      <sheetName val="Subsistemas_Andres5"/>
      <sheetName val="Ref__Materiales5"/>
      <sheetName val="Subsistemas_DPP5"/>
      <sheetName val="Demanda_nova_ou_edição3"/>
      <sheetName val="CA_por_Gerência3"/>
      <sheetName val="Categ_Valor___Classe_de_custo3"/>
      <sheetName val="Critérios_priorização3"/>
      <sheetName val="Centro_de_Planejamento3"/>
      <sheetName val="Centro_de_custo3"/>
      <sheetName val="Centro_de_Custos_e_Classes3"/>
      <sheetName val="São_Paulo3"/>
      <sheetName val="99_cons_YTD4"/>
      <sheetName val="Returns_USD4"/>
      <sheetName val="AUT__TRSFT4"/>
      <sheetName val="RP-101_2_1_3"/>
      <sheetName val="OBRA_VIAL_S23"/>
      <sheetName val="CCMM_Enap3"/>
      <sheetName val="Inicio_Análisis_Cuentas3"/>
      <sheetName val="General_Data3"/>
      <sheetName val="AMORT_20103"/>
      <sheetName val="RLI_(AII-1)3"/>
      <sheetName val="_AnexoOpDiv993"/>
      <sheetName val="AII-0_3"/>
      <sheetName val="ANEXO_18473"/>
      <sheetName val="ANEXO_143"/>
      <sheetName val="Report_13"/>
      <sheetName val="ELETROPAULO_capacidade_nova3"/>
      <sheetName val="CA_e_atividade2"/>
      <sheetName val="Dados_de_Entrada_-_Planejament2"/>
      <sheetName val="0_&lt;_VCM_&lt;_1_3502"/>
      <sheetName val="_PIB_Brasil_(_R$_de_1996_)2"/>
      <sheetName val="Dados_mensais2"/>
      <sheetName val="Matriz_de_covariância2"/>
      <sheetName val="tar__media2"/>
      <sheetName val="Compra_de_Energia2"/>
      <sheetName val="FLASH_REN2"/>
      <sheetName val="Parque_Gerador1"/>
      <sheetName val="Resumo_detalhado1"/>
      <sheetName val="Resumo RT"/>
      <sheetName val="ENCARGOS"/>
      <sheetName val="Resumo RT_"/>
      <sheetName val="Planilha1"/>
      <sheetName val="PL"/>
      <sheetName val="model"/>
      <sheetName val="france"/>
      <sheetName val="italy"/>
      <sheetName val="uk"/>
      <sheetName val="netherlands"/>
      <sheetName val="INDICADO"/>
      <sheetName val="[cscve.xls]GoSeven/"/>
      <sheetName val="[cscve.xls]GoEight/"/>
      <sheetName val="[cscve.xls]GrThree/"/>
      <sheetName val="[cscve.xls]GrFour/"/>
      <sheetName val="[cscve.xls]HOne/"/>
      <sheetName val="[cscve.xls]HTwo/"/>
      <sheetName val="[cscve.xls]JOne/"/>
      <sheetName val="[cscve.xls]JTwo/"/>
      <sheetName val="[cscve.xls]KOne/"/>
      <sheetName val="[cscve.xls]MOne/"/>
      <sheetName val="[cscve.xls]MTwo/"/>
      <sheetName val="[cscve.xls]Calc/"/>
      <sheetName val="Newark"/>
      <sheetName val="PARAMETER"/>
      <sheetName val="DATENHALTUNG"/>
      <sheetName val="Balance Sheet"/>
      <sheetName val="Profit and Loss"/>
      <sheetName val="Assum"/>
      <sheetName val="bp"/>
      <sheetName val="Lead"/>
      <sheetName val="[cscve.xls][cscve.xls]GoSeven/"/>
      <sheetName val="[cscve.xls][cscve.xls]GoEight/"/>
      <sheetName val="[cscve.xls][cscve.xls]GrThree/"/>
      <sheetName val="[cscve.xls][cscve.xls]GrFour/"/>
      <sheetName val="[cscve.xls][cscve.xls]HOne/"/>
      <sheetName val="[cscve.xls][cscve.xls]HTwo/"/>
      <sheetName val="[cscve.xls][cscve.xls]JOne/"/>
      <sheetName val="[cscve.xls][cscve.xls]JTwo/"/>
      <sheetName val="[cscve.xls][cscve.xls]KOne/"/>
      <sheetName val="[cscve.xls][cscve.xls]MOne/"/>
      <sheetName val="[cscve.xls][cscve.xls]MTwo/"/>
      <sheetName val="[cscve.xls][cscve.xls]Calc/"/>
      <sheetName val="Title_Page7"/>
      <sheetName val="Inc__HR7"/>
      <sheetName val="Index_(2)6"/>
      <sheetName val="_1"/>
      <sheetName val="AGENCIA_DE_COBRANÇA"/>
      <sheetName val="Patrimonio_30_09_041"/>
      <sheetName val="ANEXO_1847_(2)1"/>
      <sheetName val="1846_(ANEXOS)1"/>
      <sheetName val="OR_AT20181"/>
      <sheetName val="Dados_de_relacionamento"/>
      <sheetName val="P&amp;L_CCI_Detail1"/>
      <sheetName val="Cash_CCI_Detail1"/>
      <sheetName val="Current_Year1"/>
      <sheetName val="Previous_Year1"/>
      <sheetName val="1º_semestre_99"/>
      <sheetName val="revenues_cp"/>
      <sheetName val="fin_lp"/>
      <sheetName val="Service_Offerings_to_Top-20"/>
      <sheetName val="Logistics_Out__by_Region"/>
      <sheetName val="Revenue_by_Segment"/>
      <sheetName val="Facilities_Overview"/>
      <sheetName val="Sch15_Guarantees"/>
      <sheetName val="sales_vol_"/>
      <sheetName val="DCF_Assumptions6"/>
      <sheetName val="PV_Calcs6"/>
      <sheetName val="Background"/>
      <sheetName val="Comps"/>
      <sheetName val="10QCF"/>
      <sheetName val="DPN"/>
      <sheetName val="Letras"/>
      <sheetName val="98-99"/>
      <sheetName val="19-A"/>
      <sheetName val="Assump"/>
      <sheetName val="Macro"/>
      <sheetName val="M Total"/>
      <sheetName val="KEY"/>
      <sheetName val="Tipo coletor"/>
      <sheetName val="Empresas"/>
      <sheetName val="Sales Officer Sales MIS"/>
      <sheetName val="_AcquirorPFInputs"/>
      <sheetName val="_TargetPFInputs"/>
      <sheetName val="TargetOverview"/>
      <sheetName val="RET"/>
      <sheetName val="ID set UP"/>
      <sheetName val="Charts"/>
      <sheetName val="base"/>
      <sheetName val="contse98"/>
      <sheetName val="Feriados"/>
      <sheetName val="12-2007"/>
      <sheetName val="aging 1004"/>
      <sheetName val="???????"/>
      <sheetName val="DCF_out"/>
      <sheetName val="IS_out"/>
      <sheetName val="Рахунок 15"/>
      <sheetName val="МВЗ"/>
      <sheetName val="PEST ELIMINATION EXPENSES"/>
      <sheetName val="Изм гот прод"/>
      <sheetName val="MGMT Rates"/>
      <sheetName val="Calculation"/>
      <sheetName val="Part Fail."/>
      <sheetName val="ar aging"/>
      <sheetName val=" IncStatementMulti_Accts"/>
      <sheetName val="DEC_FEC_02_BD6"/>
      <sheetName val="FLC_COMPL6"/>
      <sheetName val="PPA_Tariff6"/>
      <sheetName val="PLAN_MANUT6"/>
      <sheetName val="Reforma_Secundária6"/>
      <sheetName val="Customer_Lists6"/>
      <sheetName val="DE_PARA6"/>
      <sheetName val="RT_RI6"/>
      <sheetName val="Subsistemas_Andres6"/>
      <sheetName val="Ref__Materiales6"/>
      <sheetName val="Subsistemas_DPP6"/>
      <sheetName val="Compra_-_MWh6"/>
      <sheetName val="99_cons_YTD5"/>
      <sheetName val="Returns_USD5"/>
      <sheetName val="AUT__TRSFT5"/>
      <sheetName val="M_Total"/>
      <sheetName val="Depreciation"/>
      <sheetName val="C. Fijo  -  Otros"/>
      <sheetName val="Mapeos"/>
      <sheetName val="Demanda_nova_ou_edição4"/>
      <sheetName val="CA_por_Gerência4"/>
      <sheetName val="Categ_Valor___Classe_de_custo4"/>
      <sheetName val="Critérios_priorização4"/>
      <sheetName val="Centro_de_Planejamento4"/>
      <sheetName val="Centro_de_custo4"/>
      <sheetName val="Centro_de_Custos_e_Classes4"/>
      <sheetName val="Demanda_nova_ou_edição5"/>
      <sheetName val="CA_por_Gerência5"/>
      <sheetName val="Categ_Valor___Classe_de_custo5"/>
      <sheetName val="Critérios_priorização5"/>
      <sheetName val="Centro_de_Planejamento5"/>
      <sheetName val="Centro_de_custo5"/>
      <sheetName val="Centro_de_Custos_e_Classes5"/>
      <sheetName val="ce"/>
      <sheetName val="CECO"/>
      <sheetName val="cuentas por cobrar no comercial"/>
      <sheetName val="tabela"/>
      <sheetName val="cpm_edt000194NC"/>
      <sheetName val="Informações "/>
      <sheetName val="taxa_de_aval"/>
      <sheetName val="AcumuladoMatriz"/>
      <sheetName val="Auxiliar de Inventarios"/>
      <sheetName val="Auxiliar_de_Inventarios"/>
      <sheetName val="CUENTAS_POR_COBRAR_NO_COMERCIAL"/>
      <sheetName val="ZONA"/>
      <sheetName val="DATA GRAFICAS"/>
      <sheetName val="Расчет_Ин"/>
      <sheetName val="Option 0"/>
      <sheetName val="Prelim Cost"/>
      <sheetName val="Loans"/>
      <sheetName val="Busdev"/>
      <sheetName val="CA"/>
      <sheetName val="Sch17  Guarantees"/>
      <sheetName val="Unconsol"/>
      <sheetName val="3П ДДС"/>
      <sheetName val="assumptions"/>
      <sheetName val="summary"/>
      <sheetName val="Title_Page8"/>
      <sheetName val="Inc__HR8"/>
      <sheetName val="Les Cèdres"/>
      <sheetName val="ANALI2001"/>
      <sheetName val="[cscve.xls][cscve.xls]_cscve__2"/>
      <sheetName val="[cscve.xls][cscve.xls]_cscve__3"/>
      <sheetName val="[cscve.xls][cscve.xls]_cscve__4"/>
      <sheetName val="[cscve.xls][cscve.xls]_cscve__5"/>
      <sheetName val="[cscve.xls][cscve.xls]_cscve__6"/>
      <sheetName val="[cscve.xls][cscve.xls]_cscve__7"/>
      <sheetName val="[cscve.xls][cscve.xls]_cscve__8"/>
      <sheetName val="[cscve.xls][cscve.xls]_cscve__9"/>
      <sheetName val="[cscve.xls][cscve.xls]_cscve_10"/>
      <sheetName val="[cscve.xls][cscve.xls]_cscve_11"/>
      <sheetName val="[cscve.xls][cscve.xls]_cscve_12"/>
      <sheetName val="[cscve.xls][cscve.xls]_cscve_13"/>
      <sheetName val="[cscve.xls][cscve.xls]_cscve_14"/>
      <sheetName val="[cscve.xls][cscve.xls]_cscve_15"/>
      <sheetName val="[cscve.xls][cscve.xls]_cscve_16"/>
      <sheetName val="[cscve.xls][cscve.xls]_cscve_17"/>
      <sheetName val="[cscve.xls][cscve.xls]_cscve_18"/>
      <sheetName val="[cscve.xls][cscve.xls]_cscve_19"/>
      <sheetName val="[cscve.xls][cscve.xls]_cscve_20"/>
      <sheetName val="[cscve.xls][cscve.xls]_cscve_21"/>
      <sheetName val="[cscve.xls][cscve.xls]_cscve_22"/>
      <sheetName val="[cscve.xls][cscve.xls]_cscve_23"/>
      <sheetName val="[cscve.xls][cscve.xls]_cscve_24"/>
      <sheetName val="[cscve.xls][cscve.xls]_cscve_25"/>
      <sheetName val="desgloce de gastos"/>
      <sheetName val="Federal Income Taxes{A}"/>
      <sheetName val="[cscve.xls][cscve.xls]_cscve_26"/>
      <sheetName val="[cscve.xls][cscve.xls]_cscve_27"/>
      <sheetName val="[cscve.xls][cscve.xls]_cscve_28"/>
      <sheetName val="[cscve.xls][cscve.xls]_cscve_29"/>
      <sheetName val="[cscve.xls][cscve.xls]_cscve_30"/>
      <sheetName val="[cscve.xls][cscve.xls]_cscve_31"/>
      <sheetName val="[cscve.xls][cscve.xls]_cscve_32"/>
      <sheetName val="[cscve.xls][cscve.xls]_cscve_33"/>
      <sheetName val="[cscve.xls][cscve.xls]_cscve_34"/>
      <sheetName val="[cscve.xls][cscve.xls]_cscve_35"/>
      <sheetName val="[cscve.xls][cscve.xls]_cscve_36"/>
      <sheetName val="[cscve.xls][cscve.xls]_cscve_37"/>
      <sheetName val="Worksheet"/>
      <sheetName val="fmlsa-ee"/>
    </sheetNames>
    <sheetDataSet>
      <sheetData sheetId="0" refreshError="1"/>
      <sheetData sheetId="1" refreshError="1"/>
      <sheetData sheetId="2" refreshError="1"/>
      <sheetData sheetId="3" refreshError="1">
        <row r="86">
          <cell r="B86">
            <v>14.2936554173952</v>
          </cell>
        </row>
        <row r="90">
          <cell r="D90">
            <v>13.297261859999997</v>
          </cell>
          <cell r="E90">
            <v>19.379258234999998</v>
          </cell>
        </row>
        <row r="91">
          <cell r="D91">
            <v>13.709517884999995</v>
          </cell>
          <cell r="E91">
            <v>18.845088383863636</v>
          </cell>
        </row>
        <row r="92">
          <cell r="D92">
            <v>14.121773909999996</v>
          </cell>
          <cell r="E92">
            <v>18.434301509999997</v>
          </cell>
        </row>
        <row r="93">
          <cell r="D93">
            <v>14.534029934999998</v>
          </cell>
          <cell r="E93">
            <v>18.118424618653844</v>
          </cell>
        </row>
        <row r="94">
          <cell r="D94">
            <v>14.946285959999994</v>
          </cell>
          <cell r="E94">
            <v>17.877119856428571</v>
          </cell>
        </row>
        <row r="95">
          <cell r="D95">
            <v>15.358541984999997</v>
          </cell>
          <cell r="E95">
            <v>17.695472797499995</v>
          </cell>
        </row>
        <row r="96">
          <cell r="D96">
            <v>15.770798009999998</v>
          </cell>
          <cell r="E96">
            <v>17.562297622499997</v>
          </cell>
        </row>
        <row r="97">
          <cell r="D97">
            <v>16.183054034999998</v>
          </cell>
          <cell r="E97">
            <v>17.469040469558824</v>
          </cell>
        </row>
        <row r="98">
          <cell r="D98">
            <v>16.595310059999996</v>
          </cell>
          <cell r="E98">
            <v>17.409048334999998</v>
          </cell>
        </row>
        <row r="99">
          <cell r="D99">
            <v>17.007566085000001</v>
          </cell>
          <cell r="E99">
            <v>17.377068847499999</v>
          </cell>
        </row>
        <row r="100">
          <cell r="B100">
            <v>14.917384895999996</v>
          </cell>
          <cell r="C100">
            <v>17.567727888</v>
          </cell>
          <cell r="D100">
            <v>17.419822109999998</v>
          </cell>
          <cell r="E100">
            <v>17.368900109999998</v>
          </cell>
        </row>
        <row r="101">
          <cell r="B101">
            <v>15.081375519299998</v>
          </cell>
          <cell r="C101">
            <v>17.445425617507141</v>
          </cell>
          <cell r="D101">
            <v>17.832078134999996</v>
          </cell>
          <cell r="E101">
            <v>17.381140586785712</v>
          </cell>
        </row>
        <row r="102">
          <cell r="B102">
            <v>15.245366142599998</v>
          </cell>
          <cell r="C102">
            <v>17.341695854481816</v>
          </cell>
          <cell r="D102">
            <v>18.244334159999998</v>
          </cell>
          <cell r="E102">
            <v>17.411007203181818</v>
          </cell>
        </row>
        <row r="103">
          <cell r="B103">
            <v>15.409356765899998</v>
          </cell>
          <cell r="C103">
            <v>17.254116097949996</v>
          </cell>
          <cell r="D103">
            <v>18.656590184999999</v>
          </cell>
          <cell r="E103">
            <v>17.456200897499997</v>
          </cell>
        </row>
        <row r="104">
          <cell r="B104">
            <v>15.573347389199997</v>
          </cell>
          <cell r="C104">
            <v>17.180667597099998</v>
          </cell>
          <cell r="D104">
            <v>19.068846209999997</v>
          </cell>
          <cell r="E104">
            <v>17.514805785</v>
          </cell>
        </row>
        <row r="105">
          <cell r="B105">
            <v>15.737338012499995</v>
          </cell>
          <cell r="C105">
            <v>17.119654601249998</v>
          </cell>
          <cell r="D105">
            <v>19.481102234999998</v>
          </cell>
          <cell r="E105">
            <v>17.585212522500001</v>
          </cell>
        </row>
        <row r="106">
          <cell r="B106">
            <v>15.901328635799997</v>
          </cell>
          <cell r="C106">
            <v>17.069642244438459</v>
          </cell>
        </row>
        <row r="107">
          <cell r="B107">
            <v>16.065319259099997</v>
          </cell>
          <cell r="C107">
            <v>17.02940823343889</v>
          </cell>
        </row>
        <row r="108">
          <cell r="B108">
            <v>16.229309882399999</v>
          </cell>
          <cell r="C108">
            <v>16.997904888342855</v>
          </cell>
        </row>
        <row r="109">
          <cell r="B109">
            <v>16.393300505699997</v>
          </cell>
          <cell r="C109">
            <v>16.974229036815515</v>
          </cell>
        </row>
        <row r="110">
          <cell r="B110">
            <v>16.557291128999996</v>
          </cell>
          <cell r="C110">
            <v>16.9575979295</v>
          </cell>
        </row>
        <row r="111">
          <cell r="B111">
            <v>16.721281752299998</v>
          </cell>
          <cell r="C111">
            <v>16.947329816956451</v>
          </cell>
        </row>
        <row r="112">
          <cell r="B112">
            <v>16.885272375599996</v>
          </cell>
          <cell r="C112">
            <v>16.942828168424999</v>
          </cell>
        </row>
        <row r="113">
          <cell r="B113">
            <v>17.049262998899998</v>
          </cell>
          <cell r="C113">
            <v>16.943568759904544</v>
          </cell>
        </row>
        <row r="114">
          <cell r="B114">
            <v>17.213253622199996</v>
          </cell>
          <cell r="C114">
            <v>16.949089040805884</v>
          </cell>
        </row>
        <row r="115">
          <cell r="B115">
            <v>17.377244245499998</v>
          </cell>
          <cell r="C115">
            <v>16.958979323464284</v>
          </cell>
        </row>
        <row r="116">
          <cell r="B116">
            <v>17.541234868799997</v>
          </cell>
          <cell r="C116">
            <v>16.972875441066666</v>
          </cell>
        </row>
        <row r="117">
          <cell r="B117">
            <v>17.705225492099999</v>
          </cell>
          <cell r="C117">
            <v>16.990452596185136</v>
          </cell>
        </row>
        <row r="118">
          <cell r="B118">
            <v>17.869216115399997</v>
          </cell>
          <cell r="C118">
            <v>17.011420180594737</v>
          </cell>
        </row>
        <row r="119">
          <cell r="B119">
            <v>18.033206738699992</v>
          </cell>
          <cell r="C119">
            <v>17.035517392042305</v>
          </cell>
        </row>
        <row r="120">
          <cell r="B120">
            <v>18.197197361999997</v>
          </cell>
          <cell r="C120">
            <v>17.062509508499996</v>
          </cell>
        </row>
        <row r="121">
          <cell r="B121">
            <v>18.361187985299996</v>
          </cell>
          <cell r="C121">
            <v>17.092184707649999</v>
          </cell>
        </row>
        <row r="122">
          <cell r="B122">
            <v>18.525178608599997</v>
          </cell>
          <cell r="C122">
            <v>17.12435134072857</v>
          </cell>
        </row>
        <row r="123">
          <cell r="B123">
            <v>18.689169231899996</v>
          </cell>
          <cell r="C123">
            <v>17.158835586763953</v>
          </cell>
        </row>
        <row r="124">
          <cell r="B124">
            <v>18.853159855199998</v>
          </cell>
          <cell r="C124">
            <v>17.195479426690909</v>
          </cell>
        </row>
        <row r="125">
          <cell r="B125">
            <v>19.017150478499996</v>
          </cell>
          <cell r="C125">
            <v>17.234138887583335</v>
          </cell>
        </row>
      </sheetData>
      <sheetData sheetId="4" refreshError="1">
        <row r="86">
          <cell r="B86">
            <v>12.852652706944001</v>
          </cell>
        </row>
        <row r="115">
          <cell r="B115">
            <v>12.15130352994</v>
          </cell>
          <cell r="C115">
            <v>14.854220254684288</v>
          </cell>
        </row>
        <row r="116">
          <cell r="B116">
            <v>12.219952805423997</v>
          </cell>
          <cell r="C116">
            <v>14.780092696711998</v>
          </cell>
        </row>
        <row r="117">
          <cell r="B117">
            <v>12.288602080907999</v>
          </cell>
          <cell r="C117">
            <v>14.711827419589133</v>
          </cell>
        </row>
        <row r="118">
          <cell r="B118">
            <v>12.357251356392</v>
          </cell>
          <cell r="C118">
            <v>14.648961611669682</v>
          </cell>
        </row>
        <row r="119">
          <cell r="B119">
            <v>12.425900631875999</v>
          </cell>
          <cell r="C119">
            <v>14.591079929168767</v>
          </cell>
        </row>
        <row r="120">
          <cell r="B120">
            <v>12.49454990736</v>
          </cell>
          <cell r="C120">
            <v>14.537808562679999</v>
          </cell>
        </row>
        <row r="121">
          <cell r="B121">
            <v>12.563199182843999</v>
          </cell>
          <cell r="C121">
            <v>14.488810172007364</v>
          </cell>
        </row>
        <row r="122">
          <cell r="B122">
            <v>12.631848458327999</v>
          </cell>
          <cell r="C122">
            <v>14.443779544592571</v>
          </cell>
        </row>
        <row r="123">
          <cell r="B123">
            <v>12.700497733811998</v>
          </cell>
          <cell r="C123">
            <v>14.402439859743209</v>
          </cell>
        </row>
        <row r="124">
          <cell r="B124">
            <v>12.769147009295999</v>
          </cell>
          <cell r="C124">
            <v>14.364539462284364</v>
          </cell>
        </row>
        <row r="125">
          <cell r="B125">
            <v>12.837796284779998</v>
          </cell>
          <cell r="C125">
            <v>14.329849066389999</v>
          </cell>
        </row>
        <row r="126">
          <cell r="B126">
            <v>12.906445560263998</v>
          </cell>
          <cell r="C126">
            <v>14.298159324132</v>
          </cell>
        </row>
        <row r="127">
          <cell r="B127">
            <v>12.975094835747999</v>
          </cell>
          <cell r="C127">
            <v>14.26927870442719</v>
          </cell>
        </row>
        <row r="128">
          <cell r="B128">
            <v>13.043744111232</v>
          </cell>
          <cell r="C128">
            <v>14.243031637115998</v>
          </cell>
        </row>
        <row r="129">
          <cell r="B129">
            <v>13.112393386715999</v>
          </cell>
          <cell r="C129">
            <v>14.219256884296774</v>
          </cell>
        </row>
        <row r="130">
          <cell r="B130">
            <v>13.181042662199999</v>
          </cell>
          <cell r="C130">
            <v>14.197806107099998</v>
          </cell>
        </row>
        <row r="131">
          <cell r="B131">
            <v>13.249691937683998</v>
          </cell>
          <cell r="C131">
            <v>14.178542601077293</v>
          </cell>
        </row>
        <row r="132">
          <cell r="B132">
            <v>13.318341213167999</v>
          </cell>
          <cell r="C132">
            <v>14.161340177507075</v>
          </cell>
        </row>
        <row r="133">
          <cell r="B133">
            <v>13.386990488652</v>
          </cell>
          <cell r="C133">
            <v>14.146082171344865</v>
          </cell>
        </row>
        <row r="134">
          <cell r="B134">
            <v>13.455639764136</v>
          </cell>
          <cell r="C134">
            <v>14.132660559401332</v>
          </cell>
        </row>
        <row r="135">
          <cell r="B135">
            <v>13.524289039619998</v>
          </cell>
          <cell r="C135">
            <v>14.120975174719089</v>
          </cell>
        </row>
        <row r="136">
          <cell r="B136">
            <v>13.592938315104</v>
          </cell>
          <cell r="C136">
            <v>14.110933005123426</v>
          </cell>
        </row>
        <row r="137">
          <cell r="B137">
            <v>13.661587590587999</v>
          </cell>
          <cell r="C137">
            <v>14.102447565609786</v>
          </cell>
        </row>
        <row r="138">
          <cell r="B138">
            <v>13.730236866072</v>
          </cell>
          <cell r="C138">
            <v>14.095438335656688</v>
          </cell>
        </row>
        <row r="139">
          <cell r="B139">
            <v>13.798886141555997</v>
          </cell>
          <cell r="C139">
            <v>14.089830253761049</v>
          </cell>
        </row>
        <row r="140">
          <cell r="B140">
            <v>13.867535417039999</v>
          </cell>
          <cell r="C140">
            <v>14.08555326252</v>
          </cell>
        </row>
        <row r="141">
          <cell r="B141">
            <v>13.936184692524</v>
          </cell>
          <cell r="C141">
            <v>14.08254189845872</v>
          </cell>
        </row>
        <row r="142">
          <cell r="B142">
            <v>14.004833968007999</v>
          </cell>
          <cell r="C142">
            <v>14.080734921552386</v>
          </cell>
        </row>
        <row r="143">
          <cell r="B143">
            <v>14.073483243491999</v>
          </cell>
          <cell r="C143">
            <v>14.080074980031711</v>
          </cell>
        </row>
        <row r="144">
          <cell r="B144">
            <v>14.142132518975998</v>
          </cell>
          <cell r="C144">
            <v>14.080508306612996</v>
          </cell>
        </row>
        <row r="145">
          <cell r="B145">
            <v>14.210781794460001</v>
          </cell>
          <cell r="C145">
            <v>14.081984442768459</v>
          </cell>
        </row>
        <row r="146">
          <cell r="B146">
            <v>14.279431069943998</v>
          </cell>
          <cell r="C146">
            <v>14.084455988062906</v>
          </cell>
        </row>
        <row r="147">
          <cell r="B147">
            <v>14.348080345428</v>
          </cell>
          <cell r="C147">
            <v>14.087878371937878</v>
          </cell>
        </row>
        <row r="148">
          <cell r="B148">
            <v>14.416729620911998</v>
          </cell>
          <cell r="C148">
            <v>14.092209645632469</v>
          </cell>
        </row>
        <row r="149">
          <cell r="B149">
            <v>14.485378896396</v>
          </cell>
          <cell r="C149">
            <v>14.097410292197997</v>
          </cell>
        </row>
        <row r="150">
          <cell r="B150">
            <v>14.554028171879997</v>
          </cell>
          <cell r="C150">
            <v>14.10344305279714</v>
          </cell>
        </row>
        <row r="151">
          <cell r="B151">
            <v>14.622677447364</v>
          </cell>
          <cell r="C151">
            <v>14.110272767682</v>
          </cell>
        </row>
        <row r="152">
          <cell r="B152">
            <v>14.691326722848</v>
          </cell>
          <cell r="C152">
            <v>14.117866230423996</v>
          </cell>
        </row>
        <row r="153">
          <cell r="B153">
            <v>14.759975998331999</v>
          </cell>
          <cell r="C153">
            <v>14.126192054124902</v>
          </cell>
        </row>
        <row r="154">
          <cell r="B154">
            <v>14.828625273815996</v>
          </cell>
          <cell r="C154">
            <v>14.135220548475564</v>
          </cell>
        </row>
        <row r="155">
          <cell r="B155">
            <v>14.897274549299999</v>
          </cell>
          <cell r="C155">
            <v>14.144923606649996</v>
          </cell>
        </row>
        <row r="156">
          <cell r="B156">
            <v>14.965923824783999</v>
          </cell>
          <cell r="C156">
            <v>14.155274601128838</v>
          </cell>
        </row>
        <row r="157">
          <cell r="B157">
            <v>15.034573100267998</v>
          </cell>
          <cell r="C157">
            <v>14.16624828764049</v>
          </cell>
        </row>
        <row r="158">
          <cell r="B158">
            <v>15.103222375751999</v>
          </cell>
          <cell r="C158">
            <v>14.177820716491382</v>
          </cell>
        </row>
        <row r="159">
          <cell r="B159">
            <v>15.171871651235998</v>
          </cell>
          <cell r="C159">
            <v>14.189969150630656</v>
          </cell>
        </row>
        <row r="160">
          <cell r="B160">
            <v>15.240520926719999</v>
          </cell>
          <cell r="C160">
            <v>14.202671989859997</v>
          </cell>
        </row>
      </sheetData>
      <sheetData sheetId="5" refreshError="1">
        <row r="8">
          <cell r="A8">
            <v>5</v>
          </cell>
        </row>
        <row r="90">
          <cell r="B90">
            <v>11.682603967871998</v>
          </cell>
          <cell r="C90">
            <v>25.950679633535998</v>
          </cell>
          <cell r="D90">
            <v>13.238451600000001</v>
          </cell>
          <cell r="E90">
            <v>18.599631599999999</v>
          </cell>
        </row>
        <row r="91">
          <cell r="B91">
            <v>11.7660115675392</v>
          </cell>
          <cell r="C91">
            <v>24.657373100278686</v>
          </cell>
          <cell r="D91">
            <v>13.305718800000001</v>
          </cell>
          <cell r="E91">
            <v>18.115309199999999</v>
          </cell>
        </row>
        <row r="92">
          <cell r="B92">
            <v>11.849419167206399</v>
          </cell>
          <cell r="C92">
            <v>23.586568289203196</v>
          </cell>
          <cell r="D92">
            <v>13.372986000000001</v>
          </cell>
          <cell r="E92">
            <v>17.717312800000002</v>
          </cell>
        </row>
        <row r="93">
          <cell r="B93">
            <v>11.932826766873598</v>
          </cell>
          <cell r="C93">
            <v>22.686918649036798</v>
          </cell>
          <cell r="D93">
            <v>13.440253200000001</v>
          </cell>
          <cell r="E93">
            <v>17.385721015384615</v>
          </cell>
        </row>
        <row r="94">
          <cell r="B94">
            <v>12.016234366540798</v>
          </cell>
          <cell r="C94">
            <v>21.921748071727542</v>
          </cell>
          <cell r="D94">
            <v>13.507520400000001</v>
          </cell>
          <cell r="E94">
            <v>17.106304285714284</v>
          </cell>
        </row>
        <row r="95">
          <cell r="B95">
            <v>12.099641966208001</v>
          </cell>
          <cell r="C95">
            <v>21.264160744703997</v>
          </cell>
          <cell r="D95">
            <v>13.574787600000001</v>
          </cell>
          <cell r="E95">
            <v>16.8686276</v>
          </cell>
        </row>
        <row r="96">
          <cell r="B96">
            <v>12.183049565875198</v>
          </cell>
          <cell r="C96">
            <v>20.693984808537596</v>
          </cell>
          <cell r="D96">
            <v>13.6420548</v>
          </cell>
          <cell r="E96">
            <v>16.664864699999999</v>
          </cell>
        </row>
        <row r="97">
          <cell r="B97">
            <v>12.266457165542398</v>
          </cell>
          <cell r="C97">
            <v>20.195794723665319</v>
          </cell>
          <cell r="D97">
            <v>13.709322</v>
          </cell>
          <cell r="E97">
            <v>16.489030799999998</v>
          </cell>
        </row>
        <row r="98">
          <cell r="B98">
            <v>12.349864765209599</v>
          </cell>
          <cell r="C98">
            <v>19.757592848204794</v>
          </cell>
          <cell r="D98">
            <v>13.7765892</v>
          </cell>
          <cell r="E98">
            <v>16.336471066666668</v>
          </cell>
        </row>
        <row r="99">
          <cell r="B99">
            <v>12.433272364876798</v>
          </cell>
          <cell r="C99">
            <v>19.369907359617343</v>
          </cell>
          <cell r="D99">
            <v>13.8438564</v>
          </cell>
          <cell r="E99">
            <v>16.203510631578951</v>
          </cell>
        </row>
        <row r="100">
          <cell r="B100">
            <v>14.355798864</v>
          </cell>
          <cell r="C100">
            <v>16.789061388</v>
          </cell>
          <cell r="D100">
            <v>13.9111236</v>
          </cell>
          <cell r="E100">
            <v>16.087209600000001</v>
          </cell>
        </row>
        <row r="101">
          <cell r="B101">
            <v>14.4086274816</v>
          </cell>
          <cell r="C101">
            <v>16.674449568228571</v>
          </cell>
          <cell r="D101">
            <v>13.9783908</v>
          </cell>
          <cell r="E101">
            <v>15.985188057142855</v>
          </cell>
        </row>
        <row r="102">
          <cell r="B102">
            <v>14.461456099200001</v>
          </cell>
          <cell r="C102">
            <v>16.572658305600001</v>
          </cell>
          <cell r="D102">
            <v>14.045658</v>
          </cell>
          <cell r="E102">
            <v>15.8954988</v>
          </cell>
        </row>
        <row r="103">
          <cell r="B103">
            <v>14.514284716800002</v>
          </cell>
          <cell r="C103">
            <v>16.482015353530436</v>
          </cell>
          <cell r="D103">
            <v>14.112925199999999</v>
          </cell>
          <cell r="E103">
            <v>15.816533269565216</v>
          </cell>
        </row>
        <row r="104">
          <cell r="B104">
            <v>14.5671133344</v>
          </cell>
          <cell r="C104">
            <v>16.401127173199999</v>
          </cell>
          <cell r="D104">
            <v>14.180192399999999</v>
          </cell>
          <cell r="E104">
            <v>15.746951000000001</v>
          </cell>
        </row>
        <row r="105">
          <cell r="B105">
            <v>14.619941952</v>
          </cell>
          <cell r="C105">
            <v>16.328823192000002</v>
          </cell>
          <cell r="D105">
            <v>14.247459600000001</v>
          </cell>
          <cell r="E105">
            <v>15.685626000000003</v>
          </cell>
        </row>
        <row r="106">
          <cell r="B106">
            <v>14.672770569600001</v>
          </cell>
          <cell r="C106">
            <v>16.264112925415386</v>
          </cell>
          <cell r="D106">
            <v>14.314726800000001</v>
          </cell>
          <cell r="E106">
            <v>15.63160550769231</v>
          </cell>
        </row>
        <row r="107">
          <cell r="B107">
            <v>14.725599187200002</v>
          </cell>
          <cell r="C107">
            <v>16.206152627377779</v>
          </cell>
          <cell r="D107">
            <v>14.381994000000001</v>
          </cell>
          <cell r="E107">
            <v>15.584077911111114</v>
          </cell>
        </row>
        <row r="108">
          <cell r="B108">
            <v>14.7784278048</v>
          </cell>
          <cell r="C108">
            <v>16.15421908697143</v>
          </cell>
          <cell r="D108">
            <v>14.4492612</v>
          </cell>
          <cell r="E108">
            <v>15.542347542857142</v>
          </cell>
        </row>
        <row r="109">
          <cell r="B109">
            <v>14.831256422400001</v>
          </cell>
          <cell r="C109">
            <v>16.107688846510346</v>
          </cell>
          <cell r="D109">
            <v>14.5165284</v>
          </cell>
          <cell r="E109">
            <v>15.505814689655173</v>
          </cell>
        </row>
        <row r="110">
          <cell r="B110">
            <v>14.88408504</v>
          </cell>
          <cell r="C110">
            <v>16.066021576000001</v>
          </cell>
          <cell r="D110">
            <v>14.5837956</v>
          </cell>
          <cell r="E110">
            <v>15.473959600000001</v>
          </cell>
        </row>
        <row r="111">
          <cell r="B111">
            <v>14.936913657600003</v>
          </cell>
          <cell r="C111">
            <v>16.028746665445162</v>
          </cell>
        </row>
        <row r="112">
          <cell r="B112">
            <v>14.989742275200001</v>
          </cell>
          <cell r="C112">
            <v>15.995452331100001</v>
          </cell>
        </row>
        <row r="113">
          <cell r="B113">
            <v>15.042570892800001</v>
          </cell>
          <cell r="C113">
            <v>15.965776702400001</v>
          </cell>
        </row>
        <row r="114">
          <cell r="B114">
            <v>15.0953995104</v>
          </cell>
          <cell r="C114">
            <v>15.939400481788239</v>
          </cell>
        </row>
        <row r="115">
          <cell r="B115">
            <v>15.148228128000003</v>
          </cell>
          <cell r="C115">
            <v>15.916040862857146</v>
          </cell>
        </row>
        <row r="116">
          <cell r="B116">
            <v>15.201056745600001</v>
          </cell>
          <cell r="C116">
            <v>15.895446462133338</v>
          </cell>
        </row>
        <row r="117">
          <cell r="B117">
            <v>15.2538853632</v>
          </cell>
          <cell r="C117">
            <v>15.877393072735135</v>
          </cell>
        </row>
        <row r="118">
          <cell r="B118">
            <v>15.306713980800001</v>
          </cell>
          <cell r="C118">
            <v>15.861680088505265</v>
          </cell>
        </row>
        <row r="119">
          <cell r="B119">
            <v>15.359542598400003</v>
          </cell>
          <cell r="C119">
            <v>15.848127478276924</v>
          </cell>
        </row>
        <row r="120">
          <cell r="B120">
            <v>15.412371216</v>
          </cell>
          <cell r="C120">
            <v>15.836573214000003</v>
          </cell>
        </row>
        <row r="121">
          <cell r="B121">
            <v>15.4651998336</v>
          </cell>
          <cell r="C121">
            <v>15.826871075239024</v>
          </cell>
        </row>
        <row r="122">
          <cell r="B122">
            <v>15.518028451200001</v>
          </cell>
          <cell r="C122">
            <v>15.818888767314288</v>
          </cell>
        </row>
        <row r="123">
          <cell r="B123">
            <v>15.570857068800002</v>
          </cell>
          <cell r="C123">
            <v>15.812506302027909</v>
          </cell>
        </row>
        <row r="124">
          <cell r="B124">
            <v>15.623685686400002</v>
          </cell>
          <cell r="C124">
            <v>15.807614599200001</v>
          </cell>
        </row>
        <row r="125">
          <cell r="B125">
            <v>15.676514304000001</v>
          </cell>
          <cell r="C125">
            <v>15.804114274666668</v>
          </cell>
        </row>
        <row r="126">
          <cell r="B126">
            <v>15.729342921600001</v>
          </cell>
          <cell r="C126">
            <v>15.801914586365216</v>
          </cell>
        </row>
        <row r="127">
          <cell r="B127">
            <v>15.782171539200004</v>
          </cell>
          <cell r="C127">
            <v>15.800932514961701</v>
          </cell>
        </row>
        <row r="128">
          <cell r="B128">
            <v>15.835000156800001</v>
          </cell>
          <cell r="C128">
            <v>15.801091959400004</v>
          </cell>
        </row>
        <row r="129">
          <cell r="B129">
            <v>15.887828774399999</v>
          </cell>
          <cell r="C129">
            <v>15.802323030955106</v>
          </cell>
        </row>
        <row r="130">
          <cell r="B130">
            <v>15.940657392000002</v>
          </cell>
          <cell r="C130">
            <v>15.804561432000003</v>
          </cell>
        </row>
        <row r="131">
          <cell r="B131">
            <v>15.993486009600002</v>
          </cell>
          <cell r="C131">
            <v>15.807747907858827</v>
          </cell>
        </row>
        <row r="132">
          <cell r="B132">
            <v>16.046314627200001</v>
          </cell>
          <cell r="C132">
            <v>15.811827761907693</v>
          </cell>
        </row>
        <row r="133">
          <cell r="B133">
            <v>16.0991432448</v>
          </cell>
          <cell r="C133">
            <v>15.816750425569815</v>
          </cell>
        </row>
        <row r="134">
          <cell r="B134">
            <v>16.1519718624</v>
          </cell>
          <cell r="C134">
            <v>15.822469076088892</v>
          </cell>
        </row>
        <row r="135">
          <cell r="B135">
            <v>16.204800480000003</v>
          </cell>
          <cell r="C135">
            <v>15.828940296000004</v>
          </cell>
        </row>
        <row r="136">
          <cell r="B136">
            <v>16.257629097599999</v>
          </cell>
          <cell r="C136">
            <v>15.836123769085713</v>
          </cell>
        </row>
        <row r="137">
          <cell r="B137">
            <v>16.310457715200002</v>
          </cell>
          <cell r="C137">
            <v>15.843982008336843</v>
          </cell>
        </row>
        <row r="138">
          <cell r="B138">
            <v>16.363286332800001</v>
          </cell>
          <cell r="C138">
            <v>15.852480112055174</v>
          </cell>
        </row>
        <row r="139">
          <cell r="B139">
            <v>16.416114950400004</v>
          </cell>
          <cell r="C139">
            <v>15.861585544759325</v>
          </cell>
        </row>
        <row r="140">
          <cell r="B140">
            <v>16.468943568</v>
          </cell>
          <cell r="C140">
            <v>15.871267939999999</v>
          </cell>
        </row>
      </sheetData>
      <sheetData sheetId="6" refreshError="1">
        <row r="86">
          <cell r="B86">
            <v>14.2936554173952</v>
          </cell>
        </row>
        <row r="115">
          <cell r="C115">
            <v>18.186276850894288</v>
          </cell>
        </row>
        <row r="116">
          <cell r="C116">
            <v>18.044898316154669</v>
          </cell>
        </row>
        <row r="117">
          <cell r="C117">
            <v>17.912069266985188</v>
          </cell>
        </row>
        <row r="118">
          <cell r="C118">
            <v>17.787114743998739</v>
          </cell>
        </row>
        <row r="119">
          <cell r="C119">
            <v>17.669429014412</v>
          </cell>
        </row>
        <row r="120">
          <cell r="C120">
            <v>17.558466918720001</v>
          </cell>
        </row>
        <row r="121">
          <cell r="C121">
            <v>17.45373648371093</v>
          </cell>
        </row>
        <row r="122">
          <cell r="C122">
            <v>17.354792590764571</v>
          </cell>
        </row>
        <row r="123">
          <cell r="C123">
            <v>17.261231527644</v>
          </cell>
        </row>
        <row r="124">
          <cell r="C124">
            <v>17.172686283224728</v>
          </cell>
        </row>
        <row r="125">
          <cell r="C125">
            <v>17.088822469593332</v>
          </cell>
        </row>
        <row r="126">
          <cell r="C126">
            <v>17.009334776046263</v>
          </cell>
        </row>
        <row r="127">
          <cell r="C127">
            <v>16.933943875769618</v>
          </cell>
        </row>
        <row r="128">
          <cell r="C128">
            <v>16.862393719184002</v>
          </cell>
        </row>
        <row r="129">
          <cell r="C129">
            <v>16.794449158716489</v>
          </cell>
        </row>
        <row r="130">
          <cell r="C130">
            <v>16.729893858600001</v>
          </cell>
        </row>
        <row r="131">
          <cell r="C131">
            <v>16.668528450578592</v>
          </cell>
        </row>
        <row r="132">
          <cell r="C132">
            <v>16.610168902416003</v>
          </cell>
        </row>
        <row r="133">
          <cell r="C133">
            <v>16.554645071101362</v>
          </cell>
        </row>
        <row r="134">
          <cell r="C134">
            <v>16.501799416809778</v>
          </cell>
        </row>
        <row r="135">
          <cell r="C135">
            <v>16.451485857158183</v>
          </cell>
        </row>
        <row r="136">
          <cell r="C136">
            <v>16.403568744219431</v>
          </cell>
        </row>
        <row r="137">
          <cell r="C137">
            <v>16.357921949219161</v>
          </cell>
        </row>
        <row r="138">
          <cell r="C138">
            <v>16.314428041919172</v>
          </cell>
        </row>
        <row r="139">
          <cell r="C139">
            <v>16.272977553453355</v>
          </cell>
        </row>
        <row r="140">
          <cell r="C140">
            <v>16.233468312879999</v>
          </cell>
        </row>
        <row r="141">
          <cell r="C141">
            <v>16.19580484899128</v>
          </cell>
        </row>
        <row r="142">
          <cell r="C142">
            <v>16.159897850012129</v>
          </cell>
        </row>
        <row r="143">
          <cell r="C143">
            <v>16.125663674756382</v>
          </cell>
        </row>
        <row r="144">
          <cell r="C144">
            <v>16.093023909612</v>
          </cell>
        </row>
        <row r="145">
          <cell r="C145">
            <v>16.061904966420002</v>
          </cell>
        </row>
        <row r="146">
          <cell r="C146">
            <v>16.032237716909819</v>
          </cell>
        </row>
        <row r="147">
          <cell r="C147">
            <v>16.003957159871824</v>
          </cell>
        </row>
        <row r="148">
          <cell r="C148">
            <v>15.977002117696944</v>
          </cell>
        </row>
        <row r="149">
          <cell r="C149">
            <v>15.951314959304174</v>
          </cell>
        </row>
        <row r="150">
          <cell r="C150">
            <v>15.926841346817143</v>
          </cell>
        </row>
        <row r="151">
          <cell r="C151">
            <v>15.903530003648282</v>
          </cell>
        </row>
        <row r="152">
          <cell r="C152">
            <v>15.881332501909334</v>
          </cell>
        </row>
        <row r="153">
          <cell r="C153">
            <v>15.860203067294957</v>
          </cell>
        </row>
        <row r="154">
          <cell r="C154">
            <v>15.840098399786598</v>
          </cell>
        </row>
        <row r="155">
          <cell r="C155">
            <v>15.8209775087</v>
          </cell>
        </row>
        <row r="156">
          <cell r="C156">
            <v>15.80280156075537</v>
          </cell>
        </row>
        <row r="157">
          <cell r="C157">
            <v>15.785533739986132</v>
          </cell>
        </row>
        <row r="158">
          <cell r="C158">
            <v>15.769139118424</v>
          </cell>
        </row>
        <row r="159">
          <cell r="C159">
            <v>15.753584536605418</v>
          </cell>
        </row>
        <row r="160">
          <cell r="C160">
            <v>15.738838493040001</v>
          </cell>
        </row>
        <row r="161">
          <cell r="C161">
            <v>15.724871041866519</v>
          </cell>
        </row>
        <row r="162">
          <cell r="C162">
            <v>15.711653697997463</v>
          </cell>
        </row>
        <row r="163">
          <cell r="C163">
            <v>15.699159349120626</v>
          </cell>
        </row>
        <row r="164">
          <cell r="C164">
            <v>15.687362173986287</v>
          </cell>
        </row>
        <row r="165">
          <cell r="C165">
            <v>15.676237566462353</v>
          </cell>
        </row>
        <row r="166">
          <cell r="C166">
            <v>15.665762064887998</v>
          </cell>
        </row>
        <row r="167">
          <cell r="C167">
            <v>15.655913286299448</v>
          </cell>
        </row>
        <row r="168">
          <cell r="C168">
            <v>15.646669865140364</v>
          </cell>
        </row>
        <row r="169">
          <cell r="C169">
            <v>15.638011396104135</v>
          </cell>
        </row>
        <row r="170">
          <cell r="C170">
            <v>15.629918380786666</v>
          </cell>
        </row>
        <row r="171">
          <cell r="C171">
            <v>15.622372177856571</v>
          </cell>
        </row>
        <row r="172">
          <cell r="C172">
            <v>15.61535495647513</v>
          </cell>
        </row>
        <row r="173">
          <cell r="C173">
            <v>15.608849652721419</v>
          </cell>
        </row>
        <row r="174">
          <cell r="C174">
            <v>15.60283992879881</v>
          </cell>
        </row>
        <row r="175">
          <cell r="C175">
            <v>15.597310134817896</v>
          </cell>
        </row>
        <row r="176">
          <cell r="C176">
            <v>15.592245272968</v>
          </cell>
        </row>
        <row r="177">
          <cell r="C177">
            <v>15.587630963904868</v>
          </cell>
        </row>
        <row r="178">
          <cell r="C178">
            <v>15.583453415196246</v>
          </cell>
        </row>
        <row r="179">
          <cell r="C179">
            <v>15.579699391679879</v>
          </cell>
        </row>
        <row r="180">
          <cell r="C180">
            <v>15.576356187600002</v>
          </cell>
        </row>
        <row r="181">
          <cell r="C181">
            <v>15.573411600399091</v>
          </cell>
        </row>
        <row r="182">
          <cell r="C182">
            <v>15.570853906051292</v>
          </cell>
        </row>
        <row r="183">
          <cell r="C183">
            <v>15.568671835832738</v>
          </cell>
        </row>
        <row r="184">
          <cell r="C184">
            <v>15.566854554432</v>
          </cell>
        </row>
        <row r="185">
          <cell r="C185">
            <v>15.565391639311429</v>
          </cell>
        </row>
        <row r="186">
          <cell r="C186">
            <v>15.56427306123668</v>
          </cell>
        </row>
        <row r="187">
          <cell r="C187">
            <v>15.563489165898055</v>
          </cell>
        </row>
        <row r="188">
          <cell r="C188">
            <v>15.563030656552892</v>
          </cell>
        </row>
        <row r="189">
          <cell r="C189">
            <v>15.562888577623376</v>
          </cell>
        </row>
        <row r="190">
          <cell r="C190">
            <v>15.563054299189091</v>
          </cell>
        </row>
      </sheetData>
      <sheetData sheetId="7" refreshError="1">
        <row r="86">
          <cell r="B86">
            <v>12.852652706944001</v>
          </cell>
          <cell r="E86">
            <v>23.21093860954667</v>
          </cell>
        </row>
        <row r="87">
          <cell r="E87">
            <v>21.620483059931427</v>
          </cell>
        </row>
        <row r="88">
          <cell r="B88">
            <v>13.432628553792</v>
          </cell>
          <cell r="C88">
            <v>30.356448940096005</v>
          </cell>
          <cell r="D88">
            <v>12.662539907679999</v>
          </cell>
          <cell r="E88">
            <v>20.476373909839999</v>
          </cell>
        </row>
        <row r="89">
          <cell r="B89">
            <v>13.722616477216</v>
          </cell>
          <cell r="C89">
            <v>28.492134892919111</v>
          </cell>
          <cell r="D89">
            <v>13.052400004639999</v>
          </cell>
          <cell r="E89">
            <v>19.629829026097777</v>
          </cell>
        </row>
        <row r="90">
          <cell r="B90">
            <v>14.012604400640003</v>
          </cell>
          <cell r="C90">
            <v>27.029682447520003</v>
          </cell>
          <cell r="D90">
            <v>13.442260101600001</v>
          </cell>
          <cell r="E90">
            <v>18.991579128800002</v>
          </cell>
        </row>
        <row r="91">
          <cell r="B91">
            <v>14.302592324063999</v>
          </cell>
          <cell r="C91">
            <v>25.859492985231999</v>
          </cell>
          <cell r="D91">
            <v>13.83212019856</v>
          </cell>
          <cell r="E91">
            <v>18.50481649437091</v>
          </cell>
        </row>
        <row r="92">
          <cell r="B92">
            <v>14.592580247488002</v>
          </cell>
          <cell r="C92">
            <v>24.908500760277331</v>
          </cell>
          <cell r="D92">
            <v>14.22198029552</v>
          </cell>
          <cell r="E92">
            <v>18.131669307093336</v>
          </cell>
        </row>
        <row r="93">
          <cell r="B93">
            <v>14.882568170912002</v>
          </cell>
          <cell r="C93">
            <v>24.126121794809844</v>
          </cell>
          <cell r="D93">
            <v>14.611840392479998</v>
          </cell>
          <cell r="E93">
            <v>17.845918617624616</v>
          </cell>
        </row>
        <row r="94">
          <cell r="B94">
            <v>15.172556094336</v>
          </cell>
          <cell r="C94">
            <v>23.476224676082289</v>
          </cell>
          <cell r="D94">
            <v>15.001700489439999</v>
          </cell>
          <cell r="E94">
            <v>17.628836605005716</v>
          </cell>
        </row>
        <row r="95">
          <cell r="B95">
            <v>15.462544017760001</v>
          </cell>
          <cell r="C95">
            <v>22.932313034746663</v>
          </cell>
          <cell r="D95">
            <v>15.391560586400001</v>
          </cell>
          <cell r="E95">
            <v>17.466689533866667</v>
          </cell>
        </row>
        <row r="96">
          <cell r="B96">
            <v>15.752531941184001</v>
          </cell>
          <cell r="C96">
            <v>22.474514593791998</v>
          </cell>
          <cell r="D96">
            <v>15.78142068336</v>
          </cell>
          <cell r="E96">
            <v>17.349177102679999</v>
          </cell>
        </row>
        <row r="97">
          <cell r="B97">
            <v>16.042519864608</v>
          </cell>
          <cell r="C97">
            <v>22.087632906092239</v>
          </cell>
          <cell r="D97">
            <v>16.17128078032</v>
          </cell>
          <cell r="E97">
            <v>17.26842261027765</v>
          </cell>
        </row>
        <row r="98">
          <cell r="B98">
            <v>16.332507788032</v>
          </cell>
          <cell r="C98">
            <v>21.759848512771555</v>
          </cell>
          <cell r="D98">
            <v>16.561140877280003</v>
          </cell>
          <cell r="E98">
            <v>17.218299733528891</v>
          </cell>
        </row>
        <row r="99">
          <cell r="B99">
            <v>16.622495711456001</v>
          </cell>
          <cell r="C99">
            <v>21.481830262085893</v>
          </cell>
          <cell r="D99">
            <v>16.951000974239999</v>
          </cell>
          <cell r="E99">
            <v>17.193971901541055</v>
          </cell>
        </row>
        <row r="100">
          <cell r="B100">
            <v>13.808259691999998</v>
          </cell>
          <cell r="C100">
            <v>17.326186787199997</v>
          </cell>
          <cell r="D100">
            <v>17.340861071199999</v>
          </cell>
          <cell r="E100">
            <v>17.191569857600001</v>
          </cell>
        </row>
        <row r="101">
          <cell r="B101">
            <v>14.065171983679999</v>
          </cell>
          <cell r="C101">
            <v>17.164783408659048</v>
          </cell>
          <cell r="D101">
            <v>17.730721168159999</v>
          </cell>
          <cell r="E101">
            <v>17.207961346270476</v>
          </cell>
        </row>
        <row r="102">
          <cell r="B102">
            <v>14.322084275359998</v>
          </cell>
          <cell r="C102">
            <v>17.029730895970911</v>
          </cell>
          <cell r="D102">
            <v>18.120581265119998</v>
          </cell>
          <cell r="E102">
            <v>17.240583613105454</v>
          </cell>
        </row>
        <row r="103">
          <cell r="B103">
            <v>14.578996567039997</v>
          </cell>
          <cell r="C103">
            <v>16.917592179676522</v>
          </cell>
          <cell r="D103">
            <v>18.510441362080002</v>
          </cell>
          <cell r="E103">
            <v>17.287319600083478</v>
          </cell>
        </row>
        <row r="104">
          <cell r="B104">
            <v>14.83590885872</v>
          </cell>
          <cell r="C104">
            <v>16.825503035226664</v>
          </cell>
          <cell r="D104">
            <v>18.900301459039998</v>
          </cell>
          <cell r="E104">
            <v>17.346405092186668</v>
          </cell>
        </row>
        <row r="105">
          <cell r="B105">
            <v>15.092821150399999</v>
          </cell>
          <cell r="C105">
            <v>16.751057513999996</v>
          </cell>
          <cell r="D105">
            <v>19.290161556000001</v>
          </cell>
          <cell r="E105">
            <v>17.416358148800001</v>
          </cell>
        </row>
        <row r="106">
          <cell r="B106">
            <v>15.349733442079998</v>
          </cell>
          <cell r="C106">
            <v>16.692219813316918</v>
          </cell>
          <cell r="D106">
            <v>19.680021652960001</v>
          </cell>
          <cell r="E106">
            <v>17.495924820172306</v>
          </cell>
        </row>
        <row r="107">
          <cell r="B107">
            <v>15.606645733759999</v>
          </cell>
          <cell r="C107">
            <v>16.647255730894816</v>
          </cell>
          <cell r="D107">
            <v>20.069881749919997</v>
          </cell>
          <cell r="E107">
            <v>17.584036926885926</v>
          </cell>
        </row>
        <row r="108">
          <cell r="B108">
            <v>15.863558025439998</v>
          </cell>
          <cell r="C108">
            <v>16.614678807634284</v>
          </cell>
          <cell r="D108">
            <v>20.45974184688</v>
          </cell>
          <cell r="E108">
            <v>17.679778886582856</v>
          </cell>
        </row>
        <row r="109">
          <cell r="B109">
            <v>16.120470317119999</v>
          </cell>
          <cell r="C109">
            <v>16.59320761327724</v>
          </cell>
          <cell r="D109">
            <v>20.84960194384</v>
          </cell>
          <cell r="E109">
            <v>17.782361404126895</v>
          </cell>
        </row>
        <row r="110">
          <cell r="B110">
            <v>16.377382608799998</v>
          </cell>
          <cell r="C110">
            <v>16.581731574933332</v>
          </cell>
          <cell r="D110">
            <v>21.239462040799999</v>
          </cell>
          <cell r="E110">
            <v>17.891100423733334</v>
          </cell>
        </row>
        <row r="111">
          <cell r="B111">
            <v>16.634294900479997</v>
          </cell>
          <cell r="C111">
            <v>16.579283419439999</v>
          </cell>
        </row>
        <row r="112">
          <cell r="B112">
            <v>16.891207192159996</v>
          </cell>
          <cell r="C112">
            <v>16.585016782779999</v>
          </cell>
        </row>
        <row r="113">
          <cell r="B113">
            <v>17.148119483839999</v>
          </cell>
          <cell r="C113">
            <v>16.598187890513938</v>
          </cell>
        </row>
        <row r="114">
          <cell r="B114">
            <v>17.405031775519998</v>
          </cell>
          <cell r="C114">
            <v>16.618140471077645</v>
          </cell>
        </row>
        <row r="115">
          <cell r="B115">
            <v>17.661944067199997</v>
          </cell>
          <cell r="C115">
            <v>16.644293255371426</v>
          </cell>
        </row>
        <row r="116">
          <cell r="B116">
            <v>17.918856358879996</v>
          </cell>
          <cell r="C116">
            <v>16.676129559751107</v>
          </cell>
        </row>
        <row r="117">
          <cell r="B117">
            <v>18.175768650559998</v>
          </cell>
          <cell r="C117">
            <v>16.713188558263784</v>
          </cell>
        </row>
        <row r="118">
          <cell r="B118">
            <v>18.432680942239998</v>
          </cell>
          <cell r="C118">
            <v>16.75505793295158</v>
          </cell>
        </row>
        <row r="119">
          <cell r="B119">
            <v>18.689593233919997</v>
          </cell>
          <cell r="C119">
            <v>16.80136765487795</v>
          </cell>
        </row>
        <row r="120">
          <cell r="B120">
            <v>18.946505525599999</v>
          </cell>
          <cell r="C120">
            <v>16.851784697999996</v>
          </cell>
        </row>
        <row r="121">
          <cell r="B121">
            <v>19.203417817279998</v>
          </cell>
          <cell r="C121">
            <v>16.906008526620486</v>
          </cell>
        </row>
        <row r="122">
          <cell r="B122">
            <v>19.460330108960001</v>
          </cell>
          <cell r="C122">
            <v>16.963767227489523</v>
          </cell>
        </row>
        <row r="123">
          <cell r="B123">
            <v>19.71724240064</v>
          </cell>
          <cell r="C123">
            <v>17.024814181613024</v>
          </cell>
        </row>
        <row r="124">
          <cell r="B124">
            <v>19.974154692319999</v>
          </cell>
          <cell r="C124">
            <v>17.088925189905453</v>
          </cell>
        </row>
        <row r="125">
          <cell r="B125">
            <v>20.231066984000002</v>
          </cell>
          <cell r="C125">
            <v>17.155895982088886</v>
          </cell>
        </row>
        <row r="126">
          <cell r="B126">
            <v>20.487979275679994</v>
          </cell>
          <cell r="C126">
            <v>17.225540050518259</v>
          </cell>
        </row>
        <row r="127">
          <cell r="B127">
            <v>20.744891567359996</v>
          </cell>
          <cell r="C127">
            <v>17.297686760539573</v>
          </cell>
        </row>
        <row r="128">
          <cell r="B128">
            <v>21.001803859040002</v>
          </cell>
          <cell r="C128">
            <v>17.372179697053333</v>
          </cell>
        </row>
        <row r="129">
          <cell r="B129">
            <v>21.258716150719994</v>
          </cell>
          <cell r="C129">
            <v>17.448875213539587</v>
          </cell>
        </row>
        <row r="130">
          <cell r="B130">
            <v>21.515628442399997</v>
          </cell>
          <cell r="C130">
            <v>17.527641155199998</v>
          </cell>
        </row>
      </sheetData>
      <sheetData sheetId="8" refreshError="1">
        <row r="8">
          <cell r="A8">
            <v>5</v>
          </cell>
        </row>
        <row r="88">
          <cell r="B88">
            <v>13.432628553792</v>
          </cell>
          <cell r="C88">
            <v>30.356448940096005</v>
          </cell>
          <cell r="D88">
            <v>10.89150688704</v>
          </cell>
          <cell r="E88">
            <v>25.568168502719999</v>
          </cell>
        </row>
        <row r="89">
          <cell r="B89">
            <v>13.722616477216</v>
          </cell>
          <cell r="C89">
            <v>28.492134892919111</v>
          </cell>
          <cell r="D89">
            <v>11.135890293120001</v>
          </cell>
          <cell r="E89">
            <v>23.951005179093336</v>
          </cell>
        </row>
        <row r="90">
          <cell r="B90">
            <v>11.682603967871998</v>
          </cell>
          <cell r="C90">
            <v>25.950679633535998</v>
          </cell>
          <cell r="D90">
            <v>11.3802736992</v>
          </cell>
          <cell r="E90">
            <v>22.681712860799998</v>
          </cell>
        </row>
        <row r="91">
          <cell r="B91">
            <v>11.7660115675392</v>
          </cell>
          <cell r="C91">
            <v>24.657373100278686</v>
          </cell>
          <cell r="D91">
            <v>11.624657105279999</v>
          </cell>
          <cell r="E91">
            <v>21.665417637294542</v>
          </cell>
        </row>
        <row r="92">
          <cell r="B92">
            <v>11.849419167206399</v>
          </cell>
          <cell r="C92">
            <v>23.586568289203196</v>
          </cell>
          <cell r="D92">
            <v>11.869040511360001</v>
          </cell>
          <cell r="E92">
            <v>20.838870234879998</v>
          </cell>
        </row>
        <row r="93">
          <cell r="B93">
            <v>11.932826766873598</v>
          </cell>
          <cell r="C93">
            <v>22.686918649036798</v>
          </cell>
          <cell r="D93">
            <v>12.11342391744</v>
          </cell>
          <cell r="E93">
            <v>20.158282694843077</v>
          </cell>
        </row>
        <row r="94">
          <cell r="B94">
            <v>12.016234366540798</v>
          </cell>
          <cell r="C94">
            <v>21.921748071727542</v>
          </cell>
          <cell r="D94">
            <v>12.357807323519998</v>
          </cell>
          <cell r="E94">
            <v>19.592377903817145</v>
          </cell>
        </row>
        <row r="95">
          <cell r="B95">
            <v>12.099641966208001</v>
          </cell>
          <cell r="C95">
            <v>21.264160744703997</v>
          </cell>
          <cell r="D95">
            <v>12.6021907296</v>
          </cell>
          <cell r="E95">
            <v>19.118219312000001</v>
          </cell>
        </row>
        <row r="96">
          <cell r="B96">
            <v>12.183049565875198</v>
          </cell>
          <cell r="C96">
            <v>20.693984808537596</v>
          </cell>
          <cell r="D96">
            <v>12.846574135680001</v>
          </cell>
          <cell r="E96">
            <v>18.718604507039998</v>
          </cell>
        </row>
        <row r="97">
          <cell r="B97">
            <v>12.266457165542398</v>
          </cell>
          <cell r="C97">
            <v>20.195794723665319</v>
          </cell>
          <cell r="D97">
            <v>13.09095754176</v>
          </cell>
          <cell r="E97">
            <v>18.380378703021176</v>
          </cell>
        </row>
        <row r="98">
          <cell r="B98">
            <v>12.349864765209599</v>
          </cell>
          <cell r="C98">
            <v>19.757592848204794</v>
          </cell>
          <cell r="D98">
            <v>13.335340947839999</v>
          </cell>
          <cell r="E98">
            <v>18.093310399786667</v>
          </cell>
        </row>
        <row r="99">
          <cell r="B99">
            <v>12.433272364876798</v>
          </cell>
          <cell r="C99">
            <v>19.369907359617343</v>
          </cell>
          <cell r="D99">
            <v>13.57972435392</v>
          </cell>
          <cell r="E99">
            <v>17.849322097212632</v>
          </cell>
        </row>
        <row r="100">
          <cell r="B100">
            <v>12.516679964544</v>
          </cell>
          <cell r="C100">
            <v>19.025160799871998</v>
          </cell>
          <cell r="D100">
            <v>13.82410776</v>
          </cell>
          <cell r="E100">
            <v>17.641951795199997</v>
          </cell>
        </row>
        <row r="101">
          <cell r="B101">
            <v>12.600087564211199</v>
          </cell>
          <cell r="C101">
            <v>18.717219036277026</v>
          </cell>
          <cell r="D101">
            <v>14.068491166080001</v>
          </cell>
          <cell r="E101">
            <v>17.465968350811426</v>
          </cell>
        </row>
        <row r="102">
          <cell r="B102">
            <v>12.683495163878398</v>
          </cell>
          <cell r="C102">
            <v>18.441063232993745</v>
          </cell>
          <cell r="D102">
            <v>14.312874572159998</v>
          </cell>
          <cell r="E102">
            <v>17.317091738007267</v>
          </cell>
        </row>
        <row r="103">
          <cell r="B103">
            <v>12.766902763545598</v>
          </cell>
          <cell r="C103">
            <v>18.192547395198886</v>
          </cell>
          <cell r="D103">
            <v>14.557257978240001</v>
          </cell>
          <cell r="E103">
            <v>17.191786283102608</v>
          </cell>
        </row>
        <row r="104">
          <cell r="B104">
            <v>12.850310363212799</v>
          </cell>
          <cell r="C104">
            <v>17.968216527206398</v>
          </cell>
          <cell r="D104">
            <v>14.801641384319998</v>
          </cell>
          <cell r="E104">
            <v>17.087105591359997</v>
          </cell>
        </row>
        <row r="105">
          <cell r="B105">
            <v>12.933717962879998</v>
          </cell>
          <cell r="C105">
            <v>17.765168432639999</v>
          </cell>
          <cell r="D105">
            <v>15.046024790399999</v>
          </cell>
          <cell r="E105">
            <v>17.000574691200001</v>
          </cell>
        </row>
        <row r="106">
          <cell r="B106">
            <v>13.017125562547198</v>
          </cell>
          <cell r="C106">
            <v>17.580947406873598</v>
          </cell>
          <cell r="D106">
            <v>15.29040819648</v>
          </cell>
          <cell r="E106">
            <v>16.930099375901538</v>
          </cell>
        </row>
        <row r="107">
          <cell r="B107">
            <v>13.100533162214399</v>
          </cell>
          <cell r="C107">
            <v>17.413461553373864</v>
          </cell>
          <cell r="D107">
            <v>15.534791602559999</v>
          </cell>
          <cell r="E107">
            <v>16.873895691591109</v>
          </cell>
        </row>
        <row r="108">
          <cell r="B108">
            <v>13.183940761881599</v>
          </cell>
          <cell r="C108">
            <v>17.260917817969368</v>
          </cell>
          <cell r="D108">
            <v>15.779175008640001</v>
          </cell>
          <cell r="E108">
            <v>16.830434534948569</v>
          </cell>
        </row>
        <row r="109">
          <cell r="B109">
            <v>13.267348361548798</v>
          </cell>
          <cell r="C109">
            <v>17.121770464305431</v>
          </cell>
          <cell r="D109">
            <v>16.023558414720004</v>
          </cell>
          <cell r="E109">
            <v>16.798397713456549</v>
          </cell>
        </row>
        <row r="110">
          <cell r="B110">
            <v>13.350755961215999</v>
          </cell>
          <cell r="C110">
            <v>16.994679854207995</v>
          </cell>
          <cell r="D110">
            <v>16.267941820800001</v>
          </cell>
          <cell r="E110">
            <v>16.776642793600001</v>
          </cell>
        </row>
        <row r="111">
          <cell r="B111">
            <v>13.434163560883198</v>
          </cell>
          <cell r="C111">
            <v>16.878479206041597</v>
          </cell>
        </row>
        <row r="112">
          <cell r="B112">
            <v>13.5175711605504</v>
          </cell>
          <cell r="C112">
            <v>16.772147585875196</v>
          </cell>
        </row>
        <row r="113">
          <cell r="B113">
            <v>13.600978760217599</v>
          </cell>
          <cell r="C113">
            <v>16.674787809345162</v>
          </cell>
        </row>
        <row r="114">
          <cell r="B114">
            <v>13.684386359884797</v>
          </cell>
          <cell r="C114">
            <v>16.585608243189455</v>
          </cell>
        </row>
        <row r="115">
          <cell r="B115">
            <v>13.767793959551998</v>
          </cell>
          <cell r="C115">
            <v>16.503907726518854</v>
          </cell>
        </row>
        <row r="116">
          <cell r="B116">
            <v>13.8512015592192</v>
          </cell>
          <cell r="C116">
            <v>16.429063005209596</v>
          </cell>
        </row>
        <row r="117">
          <cell r="B117">
            <v>13.934609158886399</v>
          </cell>
          <cell r="C117">
            <v>16.360518203962116</v>
          </cell>
        </row>
        <row r="118">
          <cell r="B118">
            <v>14.0180167585536</v>
          </cell>
          <cell r="C118">
            <v>16.297775960666268</v>
          </cell>
        </row>
        <row r="119">
          <cell r="B119">
            <v>14.101424358220799</v>
          </cell>
          <cell r="C119">
            <v>16.240389924710396</v>
          </cell>
        </row>
        <row r="120">
          <cell r="B120">
            <v>16.122657369599999</v>
          </cell>
          <cell r="C120">
            <v>16.789206374399999</v>
          </cell>
        </row>
        <row r="121">
          <cell r="B121">
            <v>16.508979548159999</v>
          </cell>
          <cell r="C121">
            <v>16.777660327680003</v>
          </cell>
        </row>
        <row r="122">
          <cell r="B122">
            <v>16.89530172672</v>
          </cell>
          <cell r="C122">
            <v>16.775862239817144</v>
          </cell>
        </row>
        <row r="123">
          <cell r="B123">
            <v>17.281623905280004</v>
          </cell>
          <cell r="C123">
            <v>16.783132020658606</v>
          </cell>
        </row>
        <row r="124">
          <cell r="B124">
            <v>17.66794608384</v>
          </cell>
          <cell r="C124">
            <v>16.79885140642909</v>
          </cell>
        </row>
        <row r="125">
          <cell r="B125">
            <v>18.054268262400001</v>
          </cell>
          <cell r="C125">
            <v>16.822457090133334</v>
          </cell>
        </row>
        <row r="126">
          <cell r="B126">
            <v>18.440590440960001</v>
          </cell>
          <cell r="C126">
            <v>16.853434747993045</v>
          </cell>
        </row>
        <row r="127">
          <cell r="B127">
            <v>18.826912619520002</v>
          </cell>
          <cell r="C127">
            <v>16.89131382846638</v>
          </cell>
        </row>
        <row r="128">
          <cell r="B128">
            <v>19.213234798079998</v>
          </cell>
          <cell r="C128">
            <v>16.935662992639998</v>
          </cell>
        </row>
        <row r="129">
          <cell r="B129">
            <v>19.599556976639999</v>
          </cell>
          <cell r="C129">
            <v>16.986086112940406</v>
          </cell>
        </row>
        <row r="130">
          <cell r="B130">
            <v>19.985879155199999</v>
          </cell>
          <cell r="C130">
            <v>17.042218752</v>
          </cell>
        </row>
      </sheetData>
      <sheetData sheetId="9" refreshError="1">
        <row r="86">
          <cell r="B86">
            <v>14.2936554173952</v>
          </cell>
          <cell r="C86">
            <v>42.024148111897595</v>
          </cell>
          <cell r="D86">
            <v>12.098936467200001</v>
          </cell>
          <cell r="E86">
            <v>32.547108316799999</v>
          </cell>
        </row>
        <row r="87">
          <cell r="B87">
            <v>14.556302705894399</v>
          </cell>
          <cell r="C87">
            <v>38.081409676147196</v>
          </cell>
          <cell r="D87">
            <v>13.261619184000001</v>
          </cell>
          <cell r="E87">
            <v>29.708989675200002</v>
          </cell>
        </row>
        <row r="88">
          <cell r="B88">
            <v>14.818949994393602</v>
          </cell>
          <cell r="C88">
            <v>35.157186760396797</v>
          </cell>
          <cell r="D88">
            <v>14.424301900800003</v>
          </cell>
          <cell r="E88">
            <v>27.7257360336</v>
          </cell>
        </row>
        <row r="89">
          <cell r="B89">
            <v>15.081597282892799</v>
          </cell>
          <cell r="C89">
            <v>32.911974191313071</v>
          </cell>
          <cell r="D89">
            <v>15.586984617600002</v>
          </cell>
          <cell r="E89">
            <v>26.312392392</v>
          </cell>
        </row>
        <row r="90">
          <cell r="B90">
            <v>15.344244571392</v>
          </cell>
          <cell r="C90">
            <v>31.142068864896004</v>
          </cell>
          <cell r="D90">
            <v>16.749667334400002</v>
          </cell>
          <cell r="E90">
            <v>25.297985750399999</v>
          </cell>
        </row>
        <row r="91">
          <cell r="B91">
            <v>15.606891859891201</v>
          </cell>
          <cell r="C91">
            <v>29.717841533145599</v>
          </cell>
          <cell r="D91">
            <v>17.912350051200001</v>
          </cell>
          <cell r="E91">
            <v>24.573715108800002</v>
          </cell>
        </row>
        <row r="92">
          <cell r="B92">
            <v>15.869539148390402</v>
          </cell>
          <cell r="C92">
            <v>28.552872697395198</v>
          </cell>
          <cell r="D92">
            <v>19.075032767999996</v>
          </cell>
          <cell r="E92">
            <v>24.067046467200001</v>
          </cell>
        </row>
        <row r="93">
          <cell r="B93">
            <v>16.132186436889601</v>
          </cell>
          <cell r="C93">
            <v>27.587333473952491</v>
          </cell>
          <cell r="D93">
            <v>20.237715484800002</v>
          </cell>
          <cell r="E93">
            <v>23.727763979446156</v>
          </cell>
        </row>
        <row r="94">
          <cell r="B94">
            <v>16.3948337253888</v>
          </cell>
          <cell r="C94">
            <v>26.778488945894399</v>
          </cell>
          <cell r="D94">
            <v>21.400398201600002</v>
          </cell>
          <cell r="E94">
            <v>23.519999184</v>
          </cell>
        </row>
        <row r="95">
          <cell r="B95">
            <v>16.657481013888003</v>
          </cell>
          <cell r="C95">
            <v>26.095000174144001</v>
          </cell>
          <cell r="D95">
            <v>22.563080918400001</v>
          </cell>
          <cell r="E95">
            <v>23.417448542399999</v>
          </cell>
        </row>
        <row r="96">
          <cell r="B96">
            <v>16.920128302387202</v>
          </cell>
          <cell r="C96">
            <v>25.5133629543936</v>
          </cell>
          <cell r="D96">
            <v>23.7257636352</v>
          </cell>
          <cell r="E96">
            <v>23.400384400800004</v>
          </cell>
        </row>
        <row r="97">
          <cell r="B97">
            <v>17.182775590886401</v>
          </cell>
          <cell r="C97">
            <v>25.015603483349079</v>
          </cell>
          <cell r="D97">
            <v>24.888446351999999</v>
          </cell>
          <cell r="E97">
            <v>23.453720906258827</v>
          </cell>
        </row>
        <row r="98">
          <cell r="B98">
            <v>17.4454228793856</v>
          </cell>
          <cell r="C98">
            <v>24.587742136226137</v>
          </cell>
          <cell r="D98">
            <v>26.051129068800002</v>
          </cell>
          <cell r="E98">
            <v>23.565724617599997</v>
          </cell>
        </row>
        <row r="99">
          <cell r="B99">
            <v>17.708070167884802</v>
          </cell>
          <cell r="C99">
            <v>24.218742367142401</v>
          </cell>
        </row>
        <row r="100">
          <cell r="B100">
            <v>17.970717456384001</v>
          </cell>
          <cell r="C100">
            <v>23.899774939391996</v>
          </cell>
        </row>
        <row r="101">
          <cell r="B101">
            <v>18.233364744883197</v>
          </cell>
          <cell r="C101">
            <v>23.623692375641596</v>
          </cell>
        </row>
        <row r="102">
          <cell r="B102">
            <v>18.496012033382403</v>
          </cell>
          <cell r="C102">
            <v>23.384646739891199</v>
          </cell>
        </row>
        <row r="103">
          <cell r="B103">
            <v>18.758659321881602</v>
          </cell>
          <cell r="C103">
            <v>23.177807128488627</v>
          </cell>
        </row>
        <row r="104">
          <cell r="B104">
            <v>19.021306610380801</v>
          </cell>
          <cell r="C104">
            <v>22.999147788390403</v>
          </cell>
        </row>
        <row r="105">
          <cell r="B105">
            <v>19.28395389888</v>
          </cell>
          <cell r="C105">
            <v>22.845287087040003</v>
          </cell>
        </row>
        <row r="106">
          <cell r="B106">
            <v>19.546601187379203</v>
          </cell>
          <cell r="C106">
            <v>22.713363643043447</v>
          </cell>
        </row>
        <row r="107">
          <cell r="B107">
            <v>19.809248475878398</v>
          </cell>
          <cell r="C107">
            <v>22.600939983361425</v>
          </cell>
        </row>
        <row r="108">
          <cell r="B108">
            <v>20.071895764377601</v>
          </cell>
          <cell r="C108">
            <v>22.505926845388803</v>
          </cell>
        </row>
        <row r="109">
          <cell r="B109">
            <v>25.084671131520004</v>
          </cell>
          <cell r="C109">
            <v>22.085034379001375</v>
          </cell>
        </row>
        <row r="110">
          <cell r="B110">
            <v>26.338579238400005</v>
          </cell>
          <cell r="C110">
            <v>22.2059207392</v>
          </cell>
        </row>
        <row r="111">
          <cell r="B111">
            <v>27.592487345280002</v>
          </cell>
          <cell r="C111">
            <v>22.359456627994838</v>
          </cell>
        </row>
        <row r="112">
          <cell r="B112">
            <v>28.846395452160003</v>
          </cell>
          <cell r="C112">
            <v>22.54258115208</v>
          </cell>
        </row>
      </sheetData>
      <sheetData sheetId="10" refreshError="1">
        <row r="86">
          <cell r="B86">
            <v>12.852652706944001</v>
          </cell>
          <cell r="C86">
            <v>36.094385043338669</v>
          </cell>
          <cell r="D86">
            <v>15.06698241248</v>
          </cell>
          <cell r="E86">
            <v>28.788060382506668</v>
          </cell>
        </row>
        <row r="87">
          <cell r="B87">
            <v>13.142640630368001</v>
          </cell>
          <cell r="C87">
            <v>32.794850989812566</v>
          </cell>
          <cell r="D87">
            <v>15.35972715136</v>
          </cell>
          <cell r="E87">
            <v>26.848816725279999</v>
          </cell>
        </row>
        <row r="88">
          <cell r="B88">
            <v>13.432628553792</v>
          </cell>
          <cell r="C88">
            <v>30.356448940096005</v>
          </cell>
          <cell r="D88">
            <v>15.652471890240001</v>
          </cell>
          <cell r="E88">
            <v>25.430977074719998</v>
          </cell>
        </row>
        <row r="89">
          <cell r="B89">
            <v>13.722616477216</v>
          </cell>
          <cell r="C89">
            <v>28.492134892919111</v>
          </cell>
          <cell r="D89">
            <v>15.945216629119999</v>
          </cell>
          <cell r="E89">
            <v>24.360740095271108</v>
          </cell>
        </row>
        <row r="90">
          <cell r="B90">
            <v>14.012604400640003</v>
          </cell>
          <cell r="C90">
            <v>27.029682447520003</v>
          </cell>
          <cell r="D90">
            <v>16.237961368000001</v>
          </cell>
          <cell r="E90">
            <v>23.533824985599999</v>
          </cell>
        </row>
        <row r="91">
          <cell r="B91">
            <v>14.302592324063999</v>
          </cell>
          <cell r="C91">
            <v>25.859492985231999</v>
          </cell>
          <cell r="D91">
            <v>16.53070610688</v>
          </cell>
          <cell r="E91">
            <v>22.883871235767273</v>
          </cell>
        </row>
        <row r="92">
          <cell r="B92">
            <v>14.592580247488002</v>
          </cell>
          <cell r="C92">
            <v>24.908500760277331</v>
          </cell>
          <cell r="D92">
            <v>16.82345084576</v>
          </cell>
          <cell r="E92">
            <v>22.366638505813331</v>
          </cell>
        </row>
        <row r="93">
          <cell r="B93">
            <v>14.882568170912002</v>
          </cell>
          <cell r="C93">
            <v>24.126121794809844</v>
          </cell>
          <cell r="D93">
            <v>17.116195584639996</v>
          </cell>
          <cell r="E93">
            <v>21.951498868073845</v>
          </cell>
        </row>
        <row r="94">
          <cell r="B94">
            <v>15.172556094336</v>
          </cell>
          <cell r="C94">
            <v>23.476224676082289</v>
          </cell>
          <cell r="D94">
            <v>17.40894032352</v>
          </cell>
          <cell r="E94">
            <v>21.616575231359999</v>
          </cell>
        </row>
        <row r="95">
          <cell r="B95">
            <v>15.462544017760001</v>
          </cell>
          <cell r="C95">
            <v>22.932313034746663</v>
          </cell>
          <cell r="D95">
            <v>17.701685062399999</v>
          </cell>
          <cell r="E95">
            <v>21.345824395466664</v>
          </cell>
        </row>
        <row r="96">
          <cell r="B96">
            <v>15.752531941184001</v>
          </cell>
          <cell r="C96">
            <v>22.474514593791998</v>
          </cell>
          <cell r="D96">
            <v>17.994429801279999</v>
          </cell>
          <cell r="E96">
            <v>21.127213960240002</v>
          </cell>
        </row>
        <row r="97">
          <cell r="B97">
            <v>16.042519864608</v>
          </cell>
          <cell r="C97">
            <v>22.087632906092239</v>
          </cell>
          <cell r="D97">
            <v>18.287174540160002</v>
          </cell>
          <cell r="E97">
            <v>20.951542678503529</v>
          </cell>
        </row>
        <row r="98">
          <cell r="B98">
            <v>16.332507788032</v>
          </cell>
          <cell r="C98">
            <v>21.759848512771555</v>
          </cell>
          <cell r="D98">
            <v>18.579919279040002</v>
          </cell>
          <cell r="E98">
            <v>20.811654024675555</v>
          </cell>
        </row>
        <row r="99">
          <cell r="B99">
            <v>16.622495711456001</v>
          </cell>
          <cell r="C99">
            <v>21.481830262085893</v>
          </cell>
        </row>
        <row r="100">
          <cell r="B100">
            <v>16.912483634880001</v>
          </cell>
          <cell r="C100">
            <v>21.246113232640003</v>
          </cell>
        </row>
        <row r="101">
          <cell r="B101">
            <v>17.202471558304001</v>
          </cell>
          <cell r="C101">
            <v>21.046654392828188</v>
          </cell>
        </row>
        <row r="102">
          <cell r="B102">
            <v>17.492459481728002</v>
          </cell>
          <cell r="C102">
            <v>20.878509444064004</v>
          </cell>
        </row>
        <row r="103">
          <cell r="B103">
            <v>17.782447405151999</v>
          </cell>
          <cell r="C103">
            <v>20.737593965776</v>
          </cell>
        </row>
        <row r="104">
          <cell r="B104">
            <v>18.072435328576002</v>
          </cell>
          <cell r="C104">
            <v>20.620504274154666</v>
          </cell>
        </row>
        <row r="105">
          <cell r="B105">
            <v>18.362423252000003</v>
          </cell>
          <cell r="C105">
            <v>20.5243812748</v>
          </cell>
        </row>
        <row r="106">
          <cell r="B106">
            <v>18.652411175424</v>
          </cell>
          <cell r="C106">
            <v>20.446805733988921</v>
          </cell>
        </row>
        <row r="107">
          <cell r="B107">
            <v>18.942399098848</v>
          </cell>
          <cell r="C107">
            <v>20.385716822994372</v>
          </cell>
        </row>
        <row r="108">
          <cell r="B108">
            <v>19.232387022272</v>
          </cell>
          <cell r="C108">
            <v>20.33934811719314</v>
          </cell>
        </row>
        <row r="109">
          <cell r="B109">
            <v>19.522374945696001</v>
          </cell>
          <cell r="C109">
            <v>20.306176836737652</v>
          </cell>
        </row>
        <row r="110">
          <cell r="B110">
            <v>19.812362869120001</v>
          </cell>
          <cell r="C110">
            <v>20.284883239093332</v>
          </cell>
        </row>
        <row r="111">
          <cell r="B111">
            <v>20.102350792544001</v>
          </cell>
          <cell r="C111">
            <v>20.274317871084904</v>
          </cell>
        </row>
        <row r="112">
          <cell r="B112">
            <v>20.392338715967998</v>
          </cell>
          <cell r="C112">
            <v>20.273474961184</v>
          </cell>
        </row>
        <row r="113">
          <cell r="B113">
            <v>28.368055485120003</v>
          </cell>
          <cell r="C113">
            <v>20.994096297953941</v>
          </cell>
        </row>
        <row r="114">
          <cell r="B114">
            <v>30.039614709760002</v>
          </cell>
          <cell r="C114">
            <v>21.235559203821179</v>
          </cell>
        </row>
        <row r="115">
          <cell r="B115">
            <v>31.711173934400005</v>
          </cell>
          <cell r="C115">
            <v>21.510983064342863</v>
          </cell>
        </row>
        <row r="116">
          <cell r="B116">
            <v>33.382733159040001</v>
          </cell>
          <cell r="C116">
            <v>21.817537799964448</v>
          </cell>
        </row>
      </sheetData>
      <sheetData sheetId="11" refreshError="1">
        <row r="8">
          <cell r="A8">
            <v>5</v>
          </cell>
        </row>
        <row r="230">
          <cell r="B230">
            <v>10.504353343619998</v>
          </cell>
          <cell r="C230">
            <v>16.229724111709995</v>
          </cell>
        </row>
        <row r="231">
          <cell r="B231">
            <v>10.508964495298798</v>
          </cell>
          <cell r="C231">
            <v>16.191823017721585</v>
          </cell>
        </row>
        <row r="232">
          <cell r="B232">
            <v>10.513575646977598</v>
          </cell>
          <cell r="C232">
            <v>16.15445095886248</v>
          </cell>
        </row>
        <row r="233">
          <cell r="B233">
            <v>10.518186798656398</v>
          </cell>
          <cell r="C233">
            <v>16.117597561894865</v>
          </cell>
        </row>
        <row r="234">
          <cell r="B234">
            <v>10.522797950335198</v>
          </cell>
          <cell r="C234">
            <v>16.081252723015648</v>
          </cell>
        </row>
        <row r="235">
          <cell r="B235">
            <v>10.527409102013998</v>
          </cell>
          <cell r="C235">
            <v>16.045406599165062</v>
          </cell>
        </row>
        <row r="236">
          <cell r="B236">
            <v>10.532020253692798</v>
          </cell>
          <cell r="C236">
            <v>16.010049599669475</v>
          </cell>
        </row>
        <row r="237">
          <cell r="B237">
            <v>10.536631405371597</v>
          </cell>
          <cell r="C237">
            <v>15.975172378203631</v>
          </cell>
        </row>
        <row r="238">
          <cell r="B238">
            <v>10.541242557050397</v>
          </cell>
          <cell r="C238">
            <v>15.940765825058106</v>
          </cell>
        </row>
        <row r="239">
          <cell r="B239">
            <v>10.545853708729197</v>
          </cell>
          <cell r="C239">
            <v>15.90682105969856</v>
          </cell>
        </row>
        <row r="240">
          <cell r="B240">
            <v>10.550464860407997</v>
          </cell>
          <cell r="C240">
            <v>15.873329423603996</v>
          </cell>
        </row>
        <row r="241">
          <cell r="B241">
            <v>10.555076012086797</v>
          </cell>
          <cell r="C241">
            <v>15.840282473371966</v>
          </cell>
        </row>
        <row r="242">
          <cell r="B242">
            <v>10.559687163765597</v>
          </cell>
          <cell r="C242">
            <v>15.807671974079094</v>
          </cell>
        </row>
        <row r="243">
          <cell r="B243">
            <v>10.564298315444397</v>
          </cell>
          <cell r="C243">
            <v>15.775489892885998</v>
          </cell>
        </row>
        <row r="244">
          <cell r="B244">
            <v>10.568909467123197</v>
          </cell>
          <cell r="C244">
            <v>15.74372839287623</v>
          </cell>
        </row>
        <row r="245">
          <cell r="B245">
            <v>10.573520618801997</v>
          </cell>
          <cell r="C245">
            <v>15.712379827119179</v>
          </cell>
        </row>
        <row r="246">
          <cell r="B246">
            <v>10.578131770480798</v>
          </cell>
          <cell r="C246">
            <v>15.681436732947624</v>
          </cell>
        </row>
        <row r="247">
          <cell r="B247">
            <v>10.582742922159596</v>
          </cell>
          <cell r="C247">
            <v>15.650891826440876</v>
          </cell>
        </row>
        <row r="248">
          <cell r="B248">
            <v>10.587354073838396</v>
          </cell>
          <cell r="C248">
            <v>15.620737997104911</v>
          </cell>
        </row>
        <row r="249">
          <cell r="B249">
            <v>10.5919652255172</v>
          </cell>
          <cell r="C249">
            <v>15.590968302741434</v>
          </cell>
        </row>
        <row r="250">
          <cell r="B250">
            <v>10.596576377195998</v>
          </cell>
          <cell r="C250">
            <v>15.561575964497997</v>
          </cell>
        </row>
        <row r="251">
          <cell r="B251">
            <v>10.601187528874798</v>
          </cell>
          <cell r="C251">
            <v>15.532554362091783</v>
          </cell>
        </row>
        <row r="252">
          <cell r="B252">
            <v>10.605798680553599</v>
          </cell>
          <cell r="C252">
            <v>15.503897029200054</v>
          </cell>
        </row>
        <row r="253">
          <cell r="B253">
            <v>10.610409832232397</v>
          </cell>
          <cell r="C253">
            <v>15.475597649010416</v>
          </cell>
        </row>
        <row r="254">
          <cell r="B254">
            <v>10.615020983911199</v>
          </cell>
          <cell r="C254">
            <v>15.447650049924562</v>
          </cell>
        </row>
        <row r="255">
          <cell r="B255">
            <v>10.619632135589997</v>
          </cell>
          <cell r="C255">
            <v>15.420048201409283</v>
          </cell>
        </row>
        <row r="256">
          <cell r="B256">
            <v>10.624243287268797</v>
          </cell>
          <cell r="C256">
            <v>15.392786209988941</v>
          </cell>
        </row>
        <row r="257">
          <cell r="B257">
            <v>10.628854438947599</v>
          </cell>
          <cell r="C257">
            <v>15.365858315373796</v>
          </cell>
        </row>
        <row r="258">
          <cell r="B258">
            <v>10.633465590626399</v>
          </cell>
          <cell r="C258">
            <v>15.339258886718817</v>
          </cell>
        </row>
        <row r="259">
          <cell r="B259">
            <v>10.638076742305197</v>
          </cell>
          <cell r="C259">
            <v>15.312982419007904</v>
          </cell>
        </row>
        <row r="260">
          <cell r="B260">
            <v>10.642687893983998</v>
          </cell>
          <cell r="C260">
            <v>15.287023529558663</v>
          </cell>
        </row>
        <row r="261">
          <cell r="B261">
            <v>10.647299045662797</v>
          </cell>
          <cell r="C261">
            <v>15.261376954643</v>
          </cell>
        </row>
        <row r="262">
          <cell r="B262">
            <v>10.651910197341598</v>
          </cell>
          <cell r="C262">
            <v>15.236037546219148</v>
          </cell>
        </row>
        <row r="263">
          <cell r="B263">
            <v>10.656521349020398</v>
          </cell>
          <cell r="C263">
            <v>15.211000268770851</v>
          </cell>
        </row>
        <row r="264">
          <cell r="B264">
            <v>10.661132500699196</v>
          </cell>
          <cell r="C264">
            <v>15.186260196249597</v>
          </cell>
        </row>
        <row r="265">
          <cell r="B265">
            <v>10.665743652377998</v>
          </cell>
          <cell r="C265">
            <v>15.161812509116023</v>
          </cell>
        </row>
        <row r="266">
          <cell r="B266">
            <v>10.670354804056798</v>
          </cell>
          <cell r="C266">
            <v>15.137652491476786</v>
          </cell>
        </row>
        <row r="267">
          <cell r="B267">
            <v>10.674965955735596</v>
          </cell>
          <cell r="C267">
            <v>15.113775528313251</v>
          </cell>
        </row>
        <row r="268">
          <cell r="B268">
            <v>10.679577107414397</v>
          </cell>
          <cell r="C268">
            <v>15.090177102798686</v>
          </cell>
        </row>
        <row r="269">
          <cell r="B269">
            <v>10.684188259093197</v>
          </cell>
          <cell r="C269">
            <v>15.066852793700566</v>
          </cell>
        </row>
        <row r="270">
          <cell r="B270">
            <v>10.688799410771997</v>
          </cell>
          <cell r="C270">
            <v>15.043798272864946</v>
          </cell>
        </row>
        <row r="271">
          <cell r="B271">
            <v>10.693410562450797</v>
          </cell>
          <cell r="C271">
            <v>15.021009302779849</v>
          </cell>
        </row>
        <row r="272">
          <cell r="B272">
            <v>10.698021714129599</v>
          </cell>
          <cell r="C272">
            <v>14.998481734214799</v>
          </cell>
        </row>
        <row r="273">
          <cell r="B273">
            <v>10.702632865808399</v>
          </cell>
          <cell r="C273">
            <v>14.97621150393373</v>
          </cell>
        </row>
        <row r="274">
          <cell r="B274">
            <v>10.707244017487199</v>
          </cell>
          <cell r="C274">
            <v>14.954194632478648</v>
          </cell>
        </row>
        <row r="275">
          <cell r="B275">
            <v>10.711855169165998</v>
          </cell>
          <cell r="C275">
            <v>14.932427222021458</v>
          </cell>
        </row>
        <row r="276">
          <cell r="B276">
            <v>10.716466320844798</v>
          </cell>
          <cell r="C276">
            <v>14.910905454281577</v>
          </cell>
        </row>
        <row r="277">
          <cell r="B277">
            <v>10.721077472523598</v>
          </cell>
          <cell r="C277">
            <v>14.889625588506977</v>
          </cell>
        </row>
        <row r="278">
          <cell r="B278">
            <v>10.725688624202398</v>
          </cell>
          <cell r="C278">
            <v>14.868583959516346</v>
          </cell>
        </row>
        <row r="279">
          <cell r="B279">
            <v>10.730299775881198</v>
          </cell>
          <cell r="C279">
            <v>14.847776975800395</v>
          </cell>
        </row>
        <row r="280">
          <cell r="B280">
            <v>10.734910927559998</v>
          </cell>
          <cell r="C280">
            <v>14.827201117679998</v>
          </cell>
        </row>
        <row r="281">
          <cell r="B281">
            <v>10.739522079238798</v>
          </cell>
          <cell r="C281">
            <v>14.806852935519396</v>
          </cell>
        </row>
        <row r="282">
          <cell r="B282">
            <v>10.744133230917598</v>
          </cell>
          <cell r="C282">
            <v>14.786729047992459</v>
          </cell>
        </row>
        <row r="283">
          <cell r="B283">
            <v>10.748744382596398</v>
          </cell>
          <cell r="C283">
            <v>14.766826140400168</v>
          </cell>
        </row>
        <row r="284">
          <cell r="B284">
            <v>10.753355534275197</v>
          </cell>
          <cell r="C284">
            <v>14.747140963037598</v>
          </cell>
        </row>
        <row r="285">
          <cell r="B285">
            <v>10.757966685953997</v>
          </cell>
          <cell r="C285">
            <v>14.727670329608705</v>
          </cell>
        </row>
        <row r="286">
          <cell r="B286">
            <v>10.762577837632797</v>
          </cell>
          <cell r="C286">
            <v>14.708411115687271</v>
          </cell>
        </row>
        <row r="287">
          <cell r="B287">
            <v>10.767188989311599</v>
          </cell>
          <cell r="C287">
            <v>14.689360257222464</v>
          </cell>
        </row>
        <row r="288">
          <cell r="B288">
            <v>10.771800140990397</v>
          </cell>
          <cell r="C288">
            <v>14.670514749087506</v>
          </cell>
        </row>
        <row r="289">
          <cell r="B289">
            <v>10.776411292669197</v>
          </cell>
          <cell r="C289">
            <v>14.651871643670006</v>
          </cell>
        </row>
        <row r="290">
          <cell r="B290">
            <v>10.781022444347997</v>
          </cell>
          <cell r="C290">
            <v>14.633428049502569</v>
          </cell>
        </row>
        <row r="291">
          <cell r="B291">
            <v>10.785633596026797</v>
          </cell>
          <cell r="C291">
            <v>14.615181129932354</v>
          </cell>
        </row>
        <row r="292">
          <cell r="B292">
            <v>10.790244747705596</v>
          </cell>
          <cell r="C292">
            <v>14.597128101828268</v>
          </cell>
        </row>
        <row r="293">
          <cell r="B293">
            <v>10.794855899384396</v>
          </cell>
          <cell r="C293">
            <v>14.579266234324592</v>
          </cell>
        </row>
        <row r="294">
          <cell r="B294">
            <v>10.799467051063196</v>
          </cell>
          <cell r="C294">
            <v>14.561592847599821</v>
          </cell>
        </row>
        <row r="295">
          <cell r="B295">
            <v>10.804078202741998</v>
          </cell>
          <cell r="C295">
            <v>14.544105311689602</v>
          </cell>
        </row>
        <row r="296">
          <cell r="B296">
            <v>10.808689354420798</v>
          </cell>
          <cell r="C296">
            <v>14.526801045332618</v>
          </cell>
        </row>
        <row r="297">
          <cell r="B297">
            <v>10.813300506099598</v>
          </cell>
          <cell r="C297">
            <v>14.509677514848415</v>
          </cell>
        </row>
        <row r="298">
          <cell r="B298">
            <v>10.817911657778399</v>
          </cell>
          <cell r="C298">
            <v>14.492732233046077</v>
          </cell>
        </row>
        <row r="299">
          <cell r="B299">
            <v>10.822522809457197</v>
          </cell>
          <cell r="C299">
            <v>14.475962758162842</v>
          </cell>
        </row>
        <row r="300">
          <cell r="B300">
            <v>10.827133961135997</v>
          </cell>
          <cell r="C300">
            <v>14.459366692831633</v>
          </cell>
        </row>
        <row r="301">
          <cell r="B301">
            <v>10.831745112814799</v>
          </cell>
          <cell r="C301">
            <v>14.442941683076628</v>
          </cell>
        </row>
        <row r="302">
          <cell r="B302">
            <v>10.836356264493597</v>
          </cell>
          <cell r="C302">
            <v>14.426685417335984</v>
          </cell>
        </row>
        <row r="303">
          <cell r="B303">
            <v>10.840967416172399</v>
          </cell>
          <cell r="C303">
            <v>14.41059562551086</v>
          </cell>
        </row>
        <row r="304">
          <cell r="B304">
            <v>10.845578567851199</v>
          </cell>
          <cell r="C304">
            <v>14.39467007803988</v>
          </cell>
        </row>
        <row r="305">
          <cell r="B305">
            <v>10.850189719529997</v>
          </cell>
          <cell r="C305">
            <v>14.378906584998331</v>
          </cell>
        </row>
        <row r="306">
          <cell r="B306">
            <v>10.854800871208798</v>
          </cell>
          <cell r="C306">
            <v>14.363302995221211</v>
          </cell>
        </row>
        <row r="307">
          <cell r="B307">
            <v>10.859412022887597</v>
          </cell>
          <cell r="C307">
            <v>14.347857195449523</v>
          </cell>
        </row>
        <row r="308">
          <cell r="B308">
            <v>10.864023174566396</v>
          </cell>
          <cell r="C308">
            <v>14.332567109498989</v>
          </cell>
        </row>
        <row r="309">
          <cell r="B309">
            <v>10.868634326245198</v>
          </cell>
          <cell r="C309">
            <v>14.317430697450545</v>
          </cell>
        </row>
        <row r="310">
          <cell r="B310">
            <v>10.873245477923998</v>
          </cell>
          <cell r="C310">
            <v>14.302445954861996</v>
          </cell>
        </row>
        <row r="311">
          <cell r="B311">
            <v>10.877856629602798</v>
          </cell>
          <cell r="C311">
            <v>14.287610912000098</v>
          </cell>
        </row>
        <row r="312">
          <cell r="B312">
            <v>10.882467781281598</v>
          </cell>
          <cell r="C312">
            <v>14.272923633092521</v>
          </cell>
        </row>
        <row r="313">
          <cell r="B313">
            <v>10.887078932960396</v>
          </cell>
          <cell r="C313">
            <v>14.258382215599083</v>
          </cell>
        </row>
        <row r="314">
          <cell r="B314">
            <v>10.891690084639198</v>
          </cell>
          <cell r="C314">
            <v>14.243984789501649</v>
          </cell>
        </row>
        <row r="315">
          <cell r="B315">
            <v>10.896301236317997</v>
          </cell>
          <cell r="C315">
            <v>14.229729516612187</v>
          </cell>
        </row>
        <row r="316">
          <cell r="B316">
            <v>10.900912387996796</v>
          </cell>
          <cell r="C316">
            <v>14.215614589898399</v>
          </cell>
        </row>
        <row r="317">
          <cell r="B317">
            <v>10.905523539675597</v>
          </cell>
          <cell r="C317">
            <v>14.201638232826406</v>
          </cell>
        </row>
        <row r="318">
          <cell r="B318">
            <v>10.910134691354397</v>
          </cell>
          <cell r="C318">
            <v>14.187798698720053</v>
          </cell>
        </row>
        <row r="319">
          <cell r="B319">
            <v>10.914745843033199</v>
          </cell>
          <cell r="C319">
            <v>14.174094270136262</v>
          </cell>
        </row>
        <row r="320">
          <cell r="B320">
            <v>10.919356994711999</v>
          </cell>
          <cell r="C320">
            <v>14.160523258255996</v>
          </cell>
        </row>
        <row r="321">
          <cell r="B321">
            <v>10.923968146390798</v>
          </cell>
          <cell r="C321">
            <v>14.147084002290416</v>
          </cell>
        </row>
        <row r="322">
          <cell r="B322">
            <v>10.928579298069598</v>
          </cell>
          <cell r="C322">
            <v>14.133774868901741</v>
          </cell>
        </row>
        <row r="323">
          <cell r="B323">
            <v>10.933190449748398</v>
          </cell>
          <cell r="C323">
            <v>14.120594251638394</v>
          </cell>
        </row>
        <row r="324">
          <cell r="B324">
            <v>10.937801601427198</v>
          </cell>
          <cell r="C324">
            <v>14.107540570384089</v>
          </cell>
        </row>
        <row r="325">
          <cell r="B325">
            <v>10.942412753105998</v>
          </cell>
          <cell r="C325">
            <v>14.094612270820344</v>
          </cell>
        </row>
        <row r="326">
          <cell r="B326">
            <v>10.947023904784798</v>
          </cell>
          <cell r="C326">
            <v>14.08180782390215</v>
          </cell>
        </row>
        <row r="327">
          <cell r="B327">
            <v>10.951635056463598</v>
          </cell>
          <cell r="C327">
            <v>14.069125725346373</v>
          </cell>
        </row>
        <row r="328">
          <cell r="B328">
            <v>10.956246208142398</v>
          </cell>
          <cell r="C328">
            <v>14.056564495132488</v>
          </cell>
        </row>
        <row r="329">
          <cell r="B329">
            <v>10.960857359821198</v>
          </cell>
          <cell r="C329">
            <v>14.044122677015416</v>
          </cell>
        </row>
        <row r="330">
          <cell r="B330">
            <v>10.965468511499997</v>
          </cell>
          <cell r="C330">
            <v>14.031798838049996</v>
          </cell>
        </row>
        <row r="331">
          <cell r="B331">
            <v>10.970079663178797</v>
          </cell>
          <cell r="C331">
            <v>14.019591568126847</v>
          </cell>
        </row>
        <row r="332">
          <cell r="B332">
            <v>10.974690814857597</v>
          </cell>
          <cell r="C332">
            <v>14.007499479519275</v>
          </cell>
        </row>
        <row r="333">
          <cell r="B333">
            <v>10.979301966536397</v>
          </cell>
          <cell r="C333">
            <v>13.995521206440923</v>
          </cell>
        </row>
        <row r="334">
          <cell r="B334">
            <v>10.983913118215197</v>
          </cell>
          <cell r="C334">
            <v>13.983655404613895</v>
          </cell>
        </row>
        <row r="335">
          <cell r="B335">
            <v>10.988524269893997</v>
          </cell>
          <cell r="C335">
            <v>13.971900750846997</v>
          </cell>
        </row>
        <row r="336">
          <cell r="B336">
            <v>10.993135421572797</v>
          </cell>
          <cell r="C336">
            <v>13.960255942623899</v>
          </cell>
        </row>
        <row r="337">
          <cell r="B337">
            <v>10.997746573251597</v>
          </cell>
          <cell r="C337">
            <v>13.948719697700893</v>
          </cell>
        </row>
        <row r="338">
          <cell r="B338">
            <v>11.002357724930397</v>
          </cell>
          <cell r="C338">
            <v>13.937290753714032</v>
          </cell>
        </row>
        <row r="339">
          <cell r="B339">
            <v>11.006968876609198</v>
          </cell>
          <cell r="C339">
            <v>13.925967867795331</v>
          </cell>
        </row>
        <row r="340">
          <cell r="B340">
            <v>11.011580028287996</v>
          </cell>
          <cell r="C340">
            <v>13.914749816197844</v>
          </cell>
        </row>
        <row r="341">
          <cell r="B341">
            <v>11.016191179966796</v>
          </cell>
          <cell r="C341">
            <v>13.903635393929374</v>
          </cell>
        </row>
        <row r="342">
          <cell r="B342">
            <v>11.020802331645596</v>
          </cell>
          <cell r="C342">
            <v>13.892623414394551</v>
          </cell>
        </row>
        <row r="343">
          <cell r="B343">
            <v>11.025413483324398</v>
          </cell>
          <cell r="C343">
            <v>13.88171270904509</v>
          </cell>
        </row>
        <row r="344">
          <cell r="B344">
            <v>11.030024635003199</v>
          </cell>
          <cell r="C344">
            <v>13.870902127037962</v>
          </cell>
        </row>
        <row r="345">
          <cell r="B345">
            <v>11.034635786681998</v>
          </cell>
          <cell r="C345">
            <v>13.860190534901372</v>
          </cell>
        </row>
        <row r="346">
          <cell r="B346">
            <v>11.039246938360797</v>
          </cell>
          <cell r="C346">
            <v>13.849576816208216</v>
          </cell>
        </row>
        <row r="347">
          <cell r="B347">
            <v>11.043858090039599</v>
          </cell>
          <cell r="C347">
            <v>13.839059871256875</v>
          </cell>
        </row>
        <row r="348">
          <cell r="B348">
            <v>11.048469241718397</v>
          </cell>
          <cell r="C348">
            <v>13.828638616759196</v>
          </cell>
        </row>
        <row r="349">
          <cell r="B349">
            <v>11.053080393397197</v>
          </cell>
          <cell r="C349">
            <v>13.818311985535399</v>
          </cell>
        </row>
        <row r="350">
          <cell r="B350">
            <v>11.057691545075999</v>
          </cell>
          <cell r="C350">
            <v>13.808078926215774</v>
          </cell>
        </row>
        <row r="351">
          <cell r="B351">
            <v>11.062302696754797</v>
          </cell>
          <cell r="C351">
            <v>13.797938402948983</v>
          </cell>
        </row>
        <row r="352">
          <cell r="B352">
            <v>11.066913848433598</v>
          </cell>
          <cell r="C352">
            <v>13.787889395116798</v>
          </cell>
        </row>
        <row r="353">
          <cell r="B353">
            <v>11.071525000112398</v>
          </cell>
          <cell r="C353">
            <v>13.777930897055098</v>
          </cell>
        </row>
        <row r="354">
          <cell r="B354">
            <v>11.076136151791196</v>
          </cell>
          <cell r="C354">
            <v>13.768061917781001</v>
          </cell>
        </row>
        <row r="355">
          <cell r="B355">
            <v>11.080747303469998</v>
          </cell>
          <cell r="C355">
            <v>13.758281480725906</v>
          </cell>
        </row>
        <row r="356">
          <cell r="B356">
            <v>11.085358455148798</v>
          </cell>
          <cell r="C356">
            <v>13.748588623474397</v>
          </cell>
        </row>
        <row r="357">
          <cell r="B357">
            <v>11.089969606827598</v>
          </cell>
          <cell r="C357">
            <v>13.738982397508744</v>
          </cell>
        </row>
        <row r="358">
          <cell r="B358">
            <v>11.094580758506396</v>
          </cell>
          <cell r="C358">
            <v>13.729461867958952</v>
          </cell>
        </row>
        <row r="359">
          <cell r="B359">
            <v>11.099191910185196</v>
          </cell>
          <cell r="C359">
            <v>13.720026113358188</v>
          </cell>
        </row>
        <row r="360">
          <cell r="B360">
            <v>11.103803061863998</v>
          </cell>
          <cell r="C360">
            <v>13.710674225403427</v>
          </cell>
        </row>
        <row r="361">
          <cell r="B361">
            <v>11.108414213542797</v>
          </cell>
          <cell r="C361">
            <v>13.701405308721217</v>
          </cell>
        </row>
        <row r="362">
          <cell r="B362">
            <v>11.113025365221597</v>
          </cell>
          <cell r="C362">
            <v>13.692218480638456</v>
          </cell>
        </row>
        <row r="363">
          <cell r="B363">
            <v>11.117636516900397</v>
          </cell>
          <cell r="C363">
            <v>13.68311287095797</v>
          </cell>
        </row>
        <row r="364">
          <cell r="B364">
            <v>11.122247668579195</v>
          </cell>
          <cell r="C364">
            <v>13.674087621738893</v>
          </cell>
        </row>
        <row r="365">
          <cell r="B365">
            <v>11.126858820257995</v>
          </cell>
          <cell r="C365">
            <v>13.66514188708163</v>
          </cell>
        </row>
        <row r="366">
          <cell r="B366">
            <v>11.131469971936799</v>
          </cell>
          <cell r="C366">
            <v>13.656274832917347</v>
          </cell>
        </row>
        <row r="367">
          <cell r="B367">
            <v>11.136081123615599</v>
          </cell>
          <cell r="C367">
            <v>13.647485636801871</v>
          </cell>
        </row>
        <row r="368">
          <cell r="B368">
            <v>11.140692275294398</v>
          </cell>
          <cell r="C368">
            <v>13.638773487713863</v>
          </cell>
        </row>
        <row r="369">
          <cell r="B369">
            <v>11.1453034269732</v>
          </cell>
          <cell r="C369">
            <v>13.630137585857186</v>
          </cell>
        </row>
        <row r="370">
          <cell r="B370">
            <v>11.149914578651996</v>
          </cell>
          <cell r="C370">
            <v>13.621577142467375</v>
          </cell>
        </row>
        <row r="371">
          <cell r="B371">
            <v>11.154525730330798</v>
          </cell>
          <cell r="C371">
            <v>13.613091379622098</v>
          </cell>
        </row>
        <row r="372">
          <cell r="B372">
            <v>11.159136882009598</v>
          </cell>
          <cell r="C372">
            <v>13.604679530055483</v>
          </cell>
        </row>
        <row r="373">
          <cell r="B373">
            <v>11.163748033688398</v>
          </cell>
          <cell r="C373">
            <v>13.596340836976278</v>
          </cell>
        </row>
        <row r="374">
          <cell r="B374">
            <v>11.168359185367198</v>
          </cell>
          <cell r="C374">
            <v>13.588074553889717</v>
          </cell>
        </row>
        <row r="375">
          <cell r="B375">
            <v>11.172970337045996</v>
          </cell>
          <cell r="C375">
            <v>13.579879944422997</v>
          </cell>
        </row>
        <row r="376">
          <cell r="B376">
            <v>11.177581488724798</v>
          </cell>
          <cell r="C376">
            <v>13.57175628215429</v>
          </cell>
        </row>
        <row r="377">
          <cell r="B377">
            <v>11.182192640403597</v>
          </cell>
          <cell r="C377">
            <v>13.56370285044523</v>
          </cell>
        </row>
        <row r="378">
          <cell r="B378">
            <v>11.186803792082397</v>
          </cell>
          <cell r="C378">
            <v>13.555718942276766</v>
          </cell>
        </row>
        <row r="379">
          <cell r="B379">
            <v>11.191414943761197</v>
          </cell>
          <cell r="C379">
            <v>13.54780386008829</v>
          </cell>
        </row>
        <row r="380">
          <cell r="B380">
            <v>11.196026095439999</v>
          </cell>
          <cell r="C380">
            <v>13.539956915619996</v>
          </cell>
        </row>
        <row r="381">
          <cell r="B381">
            <v>11.200637247118799</v>
          </cell>
          <cell r="C381">
            <v>13.532177429758399</v>
          </cell>
        </row>
        <row r="382">
          <cell r="B382">
            <v>11.205248398797597</v>
          </cell>
          <cell r="C382">
            <v>13.524464732384891</v>
          </cell>
        </row>
        <row r="383">
          <cell r="B383">
            <v>11.209859550476397</v>
          </cell>
          <cell r="C383">
            <v>13.516818162227308</v>
          </cell>
        </row>
        <row r="384">
          <cell r="B384">
            <v>11.214470702155197</v>
          </cell>
          <cell r="C384">
            <v>13.509237066714437</v>
          </cell>
        </row>
        <row r="385">
          <cell r="B385">
            <v>11.219081853833998</v>
          </cell>
          <cell r="C385">
            <v>13.501720801833391</v>
          </cell>
        </row>
        <row r="386">
          <cell r="B386">
            <v>11.223693005512798</v>
          </cell>
          <cell r="C386">
            <v>13.494268731989729</v>
          </cell>
        </row>
        <row r="387">
          <cell r="B387">
            <v>11.228304157191596</v>
          </cell>
          <cell r="C387">
            <v>13.486880229870387</v>
          </cell>
        </row>
        <row r="388">
          <cell r="B388">
            <v>11.232915308870396</v>
          </cell>
          <cell r="C388">
            <v>13.479554676309224</v>
          </cell>
        </row>
        <row r="389">
          <cell r="B389">
            <v>11.237526460549198</v>
          </cell>
          <cell r="C389">
            <v>13.47229146015518</v>
          </cell>
        </row>
        <row r="390">
          <cell r="B390">
            <v>11.242137612227998</v>
          </cell>
          <cell r="C390">
            <v>13.465089978143029</v>
          </cell>
        </row>
        <row r="391">
          <cell r="B391">
            <v>11.246748763906799</v>
          </cell>
          <cell r="C391">
            <v>13.45794963476658</v>
          </cell>
        </row>
        <row r="392">
          <cell r="B392">
            <v>11.251359915585599</v>
          </cell>
          <cell r="C392">
            <v>13.450869842154335</v>
          </cell>
        </row>
        <row r="393">
          <cell r="B393">
            <v>11.255971067264397</v>
          </cell>
          <cell r="C393">
            <v>13.443850019947531</v>
          </cell>
        </row>
        <row r="394">
          <cell r="B394">
            <v>11.260582218943197</v>
          </cell>
          <cell r="C394">
            <v>13.436889595180514</v>
          </cell>
        </row>
        <row r="395">
          <cell r="B395">
            <v>11.265193370621997</v>
          </cell>
          <cell r="C395">
            <v>13.429988002163379</v>
          </cell>
        </row>
        <row r="396">
          <cell r="B396">
            <v>11.269804522300799</v>
          </cell>
          <cell r="C396">
            <v>13.42314468236685</v>
          </cell>
        </row>
        <row r="397">
          <cell r="B397">
            <v>11.274415673979599</v>
          </cell>
          <cell r="C397">
            <v>13.416359084309354</v>
          </cell>
        </row>
        <row r="398">
          <cell r="B398">
            <v>11.279026825658399</v>
          </cell>
          <cell r="C398">
            <v>13.409630663446178</v>
          </cell>
        </row>
        <row r="399">
          <cell r="B399">
            <v>11.283637977337197</v>
          </cell>
          <cell r="C399">
            <v>13.40295888206076</v>
          </cell>
        </row>
        <row r="400">
          <cell r="B400">
            <v>11.288249129015997</v>
          </cell>
          <cell r="C400">
            <v>13.396343209157996</v>
          </cell>
        </row>
        <row r="401">
          <cell r="B401">
            <v>11.292860280694798</v>
          </cell>
          <cell r="C401">
            <v>13.389783120359548</v>
          </cell>
        </row>
        <row r="402">
          <cell r="B402">
            <v>11.297471432373598</v>
          </cell>
          <cell r="C402">
            <v>13.383278097801083</v>
          </cell>
        </row>
        <row r="403">
          <cell r="B403">
            <v>11.302082584052398</v>
          </cell>
          <cell r="C403">
            <v>13.37682763003146</v>
          </cell>
        </row>
        <row r="404">
          <cell r="B404">
            <v>11.306693735731196</v>
          </cell>
          <cell r="C404">
            <v>13.370431211913745</v>
          </cell>
        </row>
        <row r="405">
          <cell r="B405">
            <v>11.311304887409996</v>
          </cell>
          <cell r="C405">
            <v>13.364088344528074</v>
          </cell>
        </row>
        <row r="406">
          <cell r="B406">
            <v>11.315916039088796</v>
          </cell>
          <cell r="C406">
            <v>13.3577985350763</v>
          </cell>
        </row>
        <row r="407">
          <cell r="B407">
            <v>11.320527190767598</v>
          </cell>
          <cell r="C407">
            <v>13.351561296788384</v>
          </cell>
        </row>
        <row r="408">
          <cell r="B408">
            <v>11.325138342446397</v>
          </cell>
          <cell r="C408">
            <v>13.345376148830516</v>
          </cell>
        </row>
        <row r="409">
          <cell r="B409">
            <v>11.329749494125197</v>
          </cell>
          <cell r="C409">
            <v>13.339242616214877</v>
          </cell>
        </row>
        <row r="410">
          <cell r="B410">
            <v>11.334360645803999</v>
          </cell>
          <cell r="C410">
            <v>13.333160229711087</v>
          </cell>
        </row>
        <row r="411">
          <cell r="B411">
            <v>11.338971797482795</v>
          </cell>
          <cell r="C411">
            <v>13.327128525759223</v>
          </cell>
        </row>
        <row r="412">
          <cell r="B412">
            <v>11.343582949161597</v>
          </cell>
          <cell r="C412">
            <v>13.321147046384411</v>
          </cell>
        </row>
        <row r="413">
          <cell r="B413">
            <v>11.348194100840399</v>
          </cell>
          <cell r="C413">
            <v>13.31521533911299</v>
          </cell>
        </row>
        <row r="414">
          <cell r="B414">
            <v>11.352805252519198</v>
          </cell>
          <cell r="C414">
            <v>13.309332956890135</v>
          </cell>
        </row>
        <row r="415">
          <cell r="B415">
            <v>11.357416404197998</v>
          </cell>
          <cell r="C415">
            <v>13.303499457998997</v>
          </cell>
        </row>
        <row r="416">
          <cell r="B416">
            <v>11.362027555876796</v>
          </cell>
          <cell r="C416">
            <v>13.297714405981253</v>
          </cell>
        </row>
        <row r="417">
          <cell r="B417">
            <v>11.366638707555598</v>
          </cell>
          <cell r="C417">
            <v>13.291977369559104</v>
          </cell>
        </row>
        <row r="418">
          <cell r="B418">
            <v>11.371249859234398</v>
          </cell>
          <cell r="C418">
            <v>13.286287922558618</v>
          </cell>
        </row>
        <row r="419">
          <cell r="B419">
            <v>11.375861010913198</v>
          </cell>
          <cell r="C419">
            <v>13.280645643834472</v>
          </cell>
        </row>
        <row r="420">
          <cell r="B420">
            <v>11.380472162591998</v>
          </cell>
          <cell r="C420">
            <v>13.275050117195997</v>
          </cell>
        </row>
        <row r="421">
          <cell r="B421">
            <v>11.385083314270796</v>
          </cell>
          <cell r="C421">
            <v>13.269500931334516</v>
          </cell>
        </row>
        <row r="422">
          <cell r="B422">
            <v>11.389694465949596</v>
          </cell>
          <cell r="C422">
            <v>13.263997679751991</v>
          </cell>
        </row>
        <row r="423">
          <cell r="B423">
            <v>11.394305617628397</v>
          </cell>
          <cell r="C423">
            <v>13.258539960690875</v>
          </cell>
        </row>
        <row r="424">
          <cell r="B424">
            <v>11.398916769307197</v>
          </cell>
          <cell r="C424">
            <v>13.253127377065224</v>
          </cell>
        </row>
        <row r="425">
          <cell r="B425">
            <v>11.403527920985997</v>
          </cell>
          <cell r="C425">
            <v>13.247759536392996</v>
          </cell>
        </row>
        <row r="426">
          <cell r="B426">
            <v>11.408139072664799</v>
          </cell>
          <cell r="C426">
            <v>13.242436050729507</v>
          </cell>
        </row>
        <row r="427">
          <cell r="B427">
            <v>11.412750224343599</v>
          </cell>
          <cell r="C427">
            <v>13.237156536602058</v>
          </cell>
        </row>
        <row r="428">
          <cell r="B428">
            <v>11.417361376022397</v>
          </cell>
          <cell r="C428">
            <v>13.231920614945681</v>
          </cell>
        </row>
        <row r="429">
          <cell r="B429">
            <v>11.421972527701197</v>
          </cell>
          <cell r="C429">
            <v>13.226727911039998</v>
          </cell>
        </row>
        <row r="430">
          <cell r="B430">
            <v>11.426583679379997</v>
          </cell>
          <cell r="C430">
            <v>13.221578054447141</v>
          </cell>
        </row>
        <row r="431">
          <cell r="B431">
            <v>11.431194831058797</v>
          </cell>
          <cell r="C431">
            <v>13.216470678950763</v>
          </cell>
        </row>
        <row r="432">
          <cell r="B432">
            <v>11.435805982737598</v>
          </cell>
          <cell r="C432">
            <v>13.211405422496069</v>
          </cell>
        </row>
        <row r="433">
          <cell r="B433">
            <v>11.440417134416396</v>
          </cell>
          <cell r="C433">
            <v>13.206381927130861</v>
          </cell>
        </row>
        <row r="434">
          <cell r="B434">
            <v>11.445028286095196</v>
          </cell>
          <cell r="C434">
            <v>13.201399838947596</v>
          </cell>
        </row>
        <row r="435">
          <cell r="B435">
            <v>11.449639437773996</v>
          </cell>
          <cell r="C435">
            <v>13.196458808026433</v>
          </cell>
        </row>
        <row r="436">
          <cell r="B436">
            <v>11.454250589452798</v>
          </cell>
          <cell r="C436">
            <v>13.191558488379208</v>
          </cell>
        </row>
        <row r="437">
          <cell r="B437">
            <v>11.458861741131599</v>
          </cell>
          <cell r="C437">
            <v>13.186698537894369</v>
          </cell>
        </row>
        <row r="438">
          <cell r="B438">
            <v>11.463472892810399</v>
          </cell>
          <cell r="C438">
            <v>13.18187861828285</v>
          </cell>
        </row>
        <row r="439">
          <cell r="B439">
            <v>11.468084044489199</v>
          </cell>
          <cell r="C439">
            <v>13.177098395024823</v>
          </cell>
        </row>
        <row r="440">
          <cell r="B440">
            <v>11.472695196167997</v>
          </cell>
          <cell r="C440">
            <v>13.172357537317332</v>
          </cell>
        </row>
        <row r="441">
          <cell r="B441">
            <v>11.477306347846797</v>
          </cell>
          <cell r="C441">
            <v>13.167655718022845</v>
          </cell>
        </row>
        <row r="442">
          <cell r="B442">
            <v>11.481917499525599</v>
          </cell>
          <cell r="C442">
            <v>13.1629926136186</v>
          </cell>
        </row>
        <row r="443">
          <cell r="B443">
            <v>11.486528651204399</v>
          </cell>
          <cell r="C443">
            <v>13.158367904146827</v>
          </cell>
        </row>
        <row r="444">
          <cell r="B444">
            <v>11.491139802883199</v>
          </cell>
          <cell r="C444">
            <v>13.153781273165773</v>
          </cell>
        </row>
        <row r="445">
          <cell r="B445">
            <v>11.495750954561997</v>
          </cell>
          <cell r="C445">
            <v>13.149232407701545</v>
          </cell>
        </row>
        <row r="446">
          <cell r="B446">
            <v>11.500362106240797</v>
          </cell>
          <cell r="C446">
            <v>13.144720998200725</v>
          </cell>
        </row>
        <row r="447">
          <cell r="B447">
            <v>11.504973257919596</v>
          </cell>
          <cell r="C447">
            <v>13.140246738483777</v>
          </cell>
        </row>
        <row r="448">
          <cell r="B448">
            <v>11.509584409598398</v>
          </cell>
          <cell r="C448">
            <v>13.135809325699197</v>
          </cell>
        </row>
        <row r="449">
          <cell r="B449">
            <v>11.514195561277198</v>
          </cell>
          <cell r="C449">
            <v>13.131408460278434</v>
          </cell>
        </row>
        <row r="450">
          <cell r="B450">
            <v>11.518806712955996</v>
          </cell>
          <cell r="C450">
            <v>13.12704384589151</v>
          </cell>
        </row>
        <row r="451">
          <cell r="B451">
            <v>11.523417864634796</v>
          </cell>
          <cell r="C451">
            <v>13.122715189403381</v>
          </cell>
        </row>
        <row r="452">
          <cell r="B452">
            <v>11.528029016313596</v>
          </cell>
          <cell r="C452">
            <v>13.118422200830992</v>
          </cell>
        </row>
        <row r="453">
          <cell r="B453">
            <v>11.532640167992398</v>
          </cell>
          <cell r="C453">
            <v>13.114164593301021</v>
          </cell>
        </row>
        <row r="454">
          <cell r="B454">
            <v>11.537251319671197</v>
          </cell>
          <cell r="C454">
            <v>13.109942083008324</v>
          </cell>
        </row>
        <row r="455">
          <cell r="B455">
            <v>11.541862471349997</v>
          </cell>
          <cell r="C455">
            <v>13.105754389174997</v>
          </cell>
        </row>
        <row r="456">
          <cell r="B456">
            <v>11.546473623028797</v>
          </cell>
          <cell r="C456">
            <v>13.101601234010143</v>
          </cell>
        </row>
        <row r="457">
          <cell r="B457">
            <v>11.551084774707595</v>
          </cell>
          <cell r="C457">
            <v>13.097482342670244</v>
          </cell>
        </row>
        <row r="458">
          <cell r="B458">
            <v>11.555695926386397</v>
          </cell>
          <cell r="C458">
            <v>13.09339744322018</v>
          </cell>
        </row>
        <row r="459">
          <cell r="B459">
            <v>11.560307078065199</v>
          </cell>
          <cell r="C459">
            <v>13.089346266594866</v>
          </cell>
        </row>
        <row r="460">
          <cell r="B460">
            <v>11.564918229743999</v>
          </cell>
          <cell r="C460">
            <v>13.08532854656147</v>
          </cell>
        </row>
        <row r="461">
          <cell r="B461">
            <v>11.569529381422798</v>
          </cell>
          <cell r="C461">
            <v>13.081344019682264</v>
          </cell>
        </row>
        <row r="462">
          <cell r="B462">
            <v>11.574140533101597</v>
          </cell>
          <cell r="C462">
            <v>13.077392425278022</v>
          </cell>
        </row>
        <row r="463">
          <cell r="B463">
            <v>11.578751684780396</v>
          </cell>
          <cell r="C463">
            <v>13.073473505392025</v>
          </cell>
        </row>
        <row r="464">
          <cell r="B464">
            <v>11.583362836459198</v>
          </cell>
          <cell r="C464">
            <v>13.069587004754597</v>
          </cell>
        </row>
        <row r="465">
          <cell r="B465">
            <v>11.587973988137998</v>
          </cell>
          <cell r="C465">
            <v>13.065732670748217</v>
          </cell>
        </row>
        <row r="466">
          <cell r="B466">
            <v>11.592585139816798</v>
          </cell>
          <cell r="C466">
            <v>13.061910253373163</v>
          </cell>
        </row>
        <row r="467">
          <cell r="B467">
            <v>11.597196291495599</v>
          </cell>
          <cell r="C467">
            <v>13.058119505213689</v>
          </cell>
        </row>
        <row r="468">
          <cell r="B468">
            <v>11.601807443174396</v>
          </cell>
          <cell r="C468">
            <v>13.054360181404723</v>
          </cell>
        </row>
        <row r="469">
          <cell r="B469">
            <v>11.606418594853197</v>
          </cell>
          <cell r="C469">
            <v>13.050632039599092</v>
          </cell>
        </row>
        <row r="470">
          <cell r="B470">
            <v>11.611029746531997</v>
          </cell>
          <cell r="C470">
            <v>13.046934839935229</v>
          </cell>
        </row>
        <row r="471">
          <cell r="B471">
            <v>11.615640898210797</v>
          </cell>
          <cell r="C471">
            <v>13.043268345005398</v>
          </cell>
        </row>
        <row r="472">
          <cell r="B472">
            <v>11.620252049889597</v>
          </cell>
          <cell r="C472">
            <v>13.039632319824388</v>
          </cell>
        </row>
        <row r="473">
          <cell r="B473">
            <v>11.624863201568399</v>
          </cell>
          <cell r="C473">
            <v>13.036026531798703</v>
          </cell>
        </row>
        <row r="474">
          <cell r="B474">
            <v>11.629474353247197</v>
          </cell>
          <cell r="C474">
            <v>13.032450750696187</v>
          </cell>
        </row>
        <row r="475">
          <cell r="B475">
            <v>11.634085504925997</v>
          </cell>
          <cell r="C475">
            <v>13.028904748616162</v>
          </cell>
        </row>
        <row r="476">
          <cell r="B476">
            <v>11.638696656604797</v>
          </cell>
          <cell r="C476">
            <v>13.025388299959973</v>
          </cell>
        </row>
        <row r="477">
          <cell r="B477">
            <v>11.643307808283597</v>
          </cell>
          <cell r="C477">
            <v>13.021901181401999</v>
          </cell>
        </row>
        <row r="478">
          <cell r="B478">
            <v>11.647918959962398</v>
          </cell>
          <cell r="C478">
            <v>13.018443171861097</v>
          </cell>
        </row>
        <row r="479">
          <cell r="B479">
            <v>11.652530111641195</v>
          </cell>
          <cell r="C479">
            <v>13.015014052472475</v>
          </cell>
        </row>
        <row r="480">
          <cell r="B480">
            <v>11.657141263319996</v>
          </cell>
          <cell r="C480">
            <v>13.011613606559997</v>
          </cell>
        </row>
        <row r="481">
          <cell r="B481">
            <v>11.661752414998796</v>
          </cell>
          <cell r="C481">
            <v>13.008241619608874</v>
          </cell>
        </row>
        <row r="482">
          <cell r="B482">
            <v>11.666363566677596</v>
          </cell>
          <cell r="C482">
            <v>13.004897879238797</v>
          </cell>
        </row>
        <row r="483">
          <cell r="B483">
            <v>11.670974718356399</v>
          </cell>
          <cell r="C483">
            <v>13.001582175177454</v>
          </cell>
        </row>
        <row r="484">
          <cell r="B484">
            <v>11.675585870035199</v>
          </cell>
          <cell r="C484">
            <v>12.998294299234429</v>
          </cell>
        </row>
        <row r="485">
          <cell r="B485">
            <v>11.680197021713999</v>
          </cell>
          <cell r="C485">
            <v>12.995034045275515</v>
          </cell>
        </row>
        <row r="486">
          <cell r="B486">
            <v>11.684808173392797</v>
          </cell>
          <cell r="C486">
            <v>12.991801209197382</v>
          </cell>
        </row>
        <row r="487">
          <cell r="B487">
            <v>11.689419325071597</v>
          </cell>
          <cell r="C487">
            <v>12.988595588902628</v>
          </cell>
        </row>
        <row r="488">
          <cell r="B488">
            <v>11.694030476750397</v>
          </cell>
          <cell r="C488">
            <v>12.985416984275197</v>
          </cell>
        </row>
        <row r="489">
          <cell r="B489">
            <v>11.698641628429199</v>
          </cell>
          <cell r="C489">
            <v>12.982265197156162</v>
          </cell>
        </row>
        <row r="490">
          <cell r="B490">
            <v>11.703252780107999</v>
          </cell>
          <cell r="C490">
            <v>12.979140031319849</v>
          </cell>
        </row>
        <row r="491">
          <cell r="B491">
            <v>11.707863931786797</v>
          </cell>
          <cell r="C491">
            <v>12.976041292450331</v>
          </cell>
        </row>
        <row r="492">
          <cell r="B492">
            <v>11.712475083465597</v>
          </cell>
          <cell r="C492">
            <v>12.972968788118234</v>
          </cell>
        </row>
        <row r="493">
          <cell r="B493">
            <v>11.717086235144397</v>
          </cell>
          <cell r="C493">
            <v>12.969922327757914</v>
          </cell>
        </row>
        <row r="494">
          <cell r="B494">
            <v>11.721697386823198</v>
          </cell>
          <cell r="C494">
            <v>12.966901722644929</v>
          </cell>
        </row>
        <row r="495">
          <cell r="B495">
            <v>11.726308538501998</v>
          </cell>
          <cell r="C495">
            <v>12.96390678587389</v>
          </cell>
        </row>
        <row r="496">
          <cell r="B496">
            <v>11.730919690180798</v>
          </cell>
          <cell r="C496">
            <v>12.960937332336552</v>
          </cell>
        </row>
        <row r="497">
          <cell r="B497">
            <v>11.735530841859596</v>
          </cell>
          <cell r="C497">
            <v>12.957993178700301</v>
          </cell>
        </row>
        <row r="498">
          <cell r="B498">
            <v>11.740141993538396</v>
          </cell>
          <cell r="C498">
            <v>12.9550741433869</v>
          </cell>
        </row>
        <row r="499">
          <cell r="B499">
            <v>11.744753145217198</v>
          </cell>
          <cell r="C499">
            <v>12.952180046551558</v>
          </cell>
        </row>
        <row r="500">
          <cell r="B500">
            <v>11.749364296895997</v>
          </cell>
          <cell r="C500">
            <v>12.949310710062283</v>
          </cell>
        </row>
        <row r="501">
          <cell r="B501">
            <v>11.753975448574797</v>
          </cell>
          <cell r="C501">
            <v>12.946465957479559</v>
          </cell>
        </row>
        <row r="502">
          <cell r="B502">
            <v>11.758586600253597</v>
          </cell>
          <cell r="C502">
            <v>12.943645614036276</v>
          </cell>
        </row>
        <row r="503">
          <cell r="B503">
            <v>11.763197751932395</v>
          </cell>
          <cell r="C503">
            <v>12.940849506617971</v>
          </cell>
        </row>
        <row r="504">
          <cell r="B504">
            <v>11.767808903611195</v>
          </cell>
          <cell r="C504">
            <v>12.938077463743335</v>
          </cell>
        </row>
        <row r="505">
          <cell r="B505">
            <v>11.772420055289997</v>
          </cell>
          <cell r="C505">
            <v>12.935329315544998</v>
          </cell>
        </row>
        <row r="506">
          <cell r="B506">
            <v>11.777031206968799</v>
          </cell>
          <cell r="C506">
            <v>12.932604893750593</v>
          </cell>
        </row>
        <row r="507">
          <cell r="B507">
            <v>11.781642358647598</v>
          </cell>
          <cell r="C507">
            <v>12.929904031664078</v>
          </cell>
        </row>
        <row r="508">
          <cell r="B508">
            <v>11.786253510326397</v>
          </cell>
          <cell r="C508">
            <v>12.927226564147311</v>
          </cell>
        </row>
        <row r="509">
          <cell r="B509">
            <v>11.790864662005196</v>
          </cell>
          <cell r="C509">
            <v>12.924572327601897</v>
          </cell>
        </row>
        <row r="510">
          <cell r="B510">
            <v>11.795475813683998</v>
          </cell>
          <cell r="C510">
            <v>12.921941159951299</v>
          </cell>
        </row>
        <row r="511">
          <cell r="B511">
            <v>11.800086965362798</v>
          </cell>
          <cell r="C511">
            <v>12.919332900623163</v>
          </cell>
        </row>
        <row r="512">
          <cell r="B512">
            <v>11.804698117041598</v>
          </cell>
          <cell r="C512">
            <v>12.916747390531906</v>
          </cell>
        </row>
        <row r="513">
          <cell r="B513">
            <v>11.809309268720398</v>
          </cell>
          <cell r="C513">
            <v>12.914184472061581</v>
          </cell>
        </row>
        <row r="514">
          <cell r="B514">
            <v>11.813920420399199</v>
          </cell>
          <cell r="C514">
            <v>12.911643989048907</v>
          </cell>
        </row>
        <row r="515">
          <cell r="B515">
            <v>11.818531572077998</v>
          </cell>
          <cell r="C515">
            <v>12.909125786766586</v>
          </cell>
        </row>
        <row r="516">
          <cell r="B516">
            <v>11.823142723756797</v>
          </cell>
          <cell r="C516">
            <v>12.906629711906838</v>
          </cell>
        </row>
        <row r="517">
          <cell r="B517">
            <v>11.827753875435597</v>
          </cell>
          <cell r="C517">
            <v>12.904155612565166</v>
          </cell>
        </row>
        <row r="518">
          <cell r="B518">
            <v>11.832365027114397</v>
          </cell>
          <cell r="C518">
            <v>12.901703338224321</v>
          </cell>
        </row>
        <row r="519">
          <cell r="B519">
            <v>11.836976178793199</v>
          </cell>
          <cell r="C519">
            <v>12.899272739738509</v>
          </cell>
        </row>
        <row r="520">
          <cell r="B520">
            <v>11.841587330471995</v>
          </cell>
          <cell r="C520">
            <v>12.896863669317815</v>
          </cell>
        </row>
        <row r="521">
          <cell r="B521">
            <v>11.846198482150797</v>
          </cell>
          <cell r="C521">
            <v>12.89447598051281</v>
          </cell>
        </row>
        <row r="522">
          <cell r="B522">
            <v>11.850809633829597</v>
          </cell>
          <cell r="C522">
            <v>12.892109528199413</v>
          </cell>
        </row>
        <row r="523">
          <cell r="B523">
            <v>11.855420785508397</v>
          </cell>
          <cell r="C523">
            <v>12.889764168563905</v>
          </cell>
        </row>
        <row r="524">
          <cell r="B524">
            <v>11.860031937187198</v>
          </cell>
          <cell r="C524">
            <v>12.887439759088196</v>
          </cell>
        </row>
        <row r="525">
          <cell r="B525">
            <v>11.864643088865998</v>
          </cell>
          <cell r="C525">
            <v>12.885136158535245</v>
          </cell>
        </row>
        <row r="526">
          <cell r="B526">
            <v>11.869254240544796</v>
          </cell>
          <cell r="C526">
            <v>12.882853226934728</v>
          </cell>
        </row>
        <row r="527">
          <cell r="B527">
            <v>11.873865392223596</v>
          </cell>
          <cell r="C527">
            <v>12.880590825568845</v>
          </cell>
        </row>
        <row r="528">
          <cell r="B528">
            <v>11.878476543902396</v>
          </cell>
          <cell r="C528">
            <v>12.878348816958338</v>
          </cell>
        </row>
        <row r="529">
          <cell r="B529">
            <v>11.883087695581196</v>
          </cell>
          <cell r="C529">
            <v>12.876127064848724</v>
          </cell>
        </row>
        <row r="530">
          <cell r="B530">
            <v>11.887698847259999</v>
          </cell>
          <cell r="C530">
            <v>12.873925434196664</v>
          </cell>
        </row>
        <row r="531">
          <cell r="B531">
            <v>11.892309998938799</v>
          </cell>
          <cell r="C531">
            <v>12.871743791156536</v>
          </cell>
        </row>
        <row r="532">
          <cell r="B532">
            <v>11.896921150617597</v>
          </cell>
          <cell r="C532">
            <v>12.869582003067205</v>
          </cell>
        </row>
        <row r="533">
          <cell r="B533">
            <v>11.901532302296397</v>
          </cell>
          <cell r="C533">
            <v>12.867439938438926</v>
          </cell>
        </row>
        <row r="534">
          <cell r="B534">
            <v>11.906143453975197</v>
          </cell>
          <cell r="C534">
            <v>12.865317466940459</v>
          </cell>
        </row>
        <row r="535">
          <cell r="B535">
            <v>11.910754605653999</v>
          </cell>
          <cell r="C535">
            <v>12.863214459386338</v>
          </cell>
        </row>
        <row r="536">
          <cell r="B536">
            <v>11.915365757332799</v>
          </cell>
          <cell r="C536">
            <v>12.861130787724292</v>
          </cell>
        </row>
        <row r="537">
          <cell r="B537">
            <v>11.919976909011597</v>
          </cell>
          <cell r="C537">
            <v>12.859066325022866</v>
          </cell>
        </row>
        <row r="538">
          <cell r="B538">
            <v>11.924588060690397</v>
          </cell>
          <cell r="C538">
            <v>12.857020945459169</v>
          </cell>
        </row>
        <row r="539">
          <cell r="B539">
            <v>11.929199212369197</v>
          </cell>
          <cell r="C539">
            <v>12.854994524306818</v>
          </cell>
        </row>
        <row r="540">
          <cell r="B540">
            <v>11.933810364047998</v>
          </cell>
          <cell r="C540">
            <v>12.852986937923996</v>
          </cell>
        </row>
        <row r="541">
          <cell r="B541">
            <v>11.938421515726798</v>
          </cell>
          <cell r="C541">
            <v>12.850998063741702</v>
          </cell>
        </row>
        <row r="542">
          <cell r="B542">
            <v>11.943032667405598</v>
          </cell>
          <cell r="C542">
            <v>12.849027780252147</v>
          </cell>
        </row>
        <row r="543">
          <cell r="B543">
            <v>11.947643819084398</v>
          </cell>
          <cell r="C543">
            <v>12.847075966997274</v>
          </cell>
        </row>
        <row r="544">
          <cell r="B544">
            <v>11.952254970763196</v>
          </cell>
          <cell r="C544">
            <v>12.84514250455746</v>
          </cell>
        </row>
        <row r="545">
          <cell r="B545">
            <v>11.956866122441996</v>
          </cell>
          <cell r="C545">
            <v>12.84322727454035</v>
          </cell>
        </row>
        <row r="546">
          <cell r="B546">
            <v>11.961477274120798</v>
          </cell>
          <cell r="C546">
            <v>12.841330159569839</v>
          </cell>
        </row>
        <row r="547">
          <cell r="B547">
            <v>11.966088425799597</v>
          </cell>
          <cell r="C547">
            <v>12.839451043275172</v>
          </cell>
        </row>
        <row r="548">
          <cell r="B548">
            <v>11.970699577478397</v>
          </cell>
          <cell r="C548">
            <v>12.837589810280223</v>
          </cell>
        </row>
        <row r="549">
          <cell r="B549">
            <v>11.975310729157195</v>
          </cell>
          <cell r="C549">
            <v>12.835746346192881</v>
          </cell>
        </row>
        <row r="550">
          <cell r="B550">
            <v>11.979921880835995</v>
          </cell>
          <cell r="C550">
            <v>12.833920537594594</v>
          </cell>
        </row>
        <row r="551">
          <cell r="B551">
            <v>11.984533032514797</v>
          </cell>
          <cell r="C551">
            <v>12.832112272030008</v>
          </cell>
        </row>
        <row r="552">
          <cell r="B552">
            <v>11.989144184193597</v>
          </cell>
          <cell r="C552">
            <v>12.830321437996799</v>
          </cell>
        </row>
        <row r="553">
          <cell r="B553">
            <v>11.993755335872399</v>
          </cell>
          <cell r="C553">
            <v>12.828547924935563</v>
          </cell>
        </row>
        <row r="554">
          <cell r="B554">
            <v>11.998366487551198</v>
          </cell>
          <cell r="C554">
            <v>12.826791623219902</v>
          </cell>
        </row>
        <row r="555">
          <cell r="B555">
            <v>12.002977639229996</v>
          </cell>
          <cell r="C555">
            <v>12.825052424146577</v>
          </cell>
        </row>
        <row r="556">
          <cell r="B556">
            <v>12.007588790908798</v>
          </cell>
          <cell r="C556">
            <v>12.823330219925824</v>
          </cell>
        </row>
        <row r="557">
          <cell r="B557">
            <v>12.012199942587598</v>
          </cell>
          <cell r="C557">
            <v>12.821624903671784</v>
          </cell>
        </row>
        <row r="558">
          <cell r="B558">
            <v>12.016811094266398</v>
          </cell>
          <cell r="C558">
            <v>12.819936369393032</v>
          </cell>
        </row>
        <row r="559">
          <cell r="B559">
            <v>12.021422245945198</v>
          </cell>
          <cell r="C559">
            <v>12.818264511983244</v>
          </cell>
        </row>
        <row r="560">
          <cell r="B560">
            <v>12.026033397623999</v>
          </cell>
          <cell r="C560">
            <v>12.816609227211996</v>
          </cell>
        </row>
        <row r="561">
          <cell r="B561">
            <v>12.030644549302796</v>
          </cell>
          <cell r="C561">
            <v>12.81497041171564</v>
          </cell>
        </row>
        <row r="562">
          <cell r="B562">
            <v>12.035255700981597</v>
          </cell>
          <cell r="C562">
            <v>12.81334796298831</v>
          </cell>
        </row>
        <row r="563">
          <cell r="B563">
            <v>12.039866852660397</v>
          </cell>
          <cell r="C563">
            <v>12.811741779373055</v>
          </cell>
        </row>
        <row r="564">
          <cell r="B564">
            <v>12.044478004339197</v>
          </cell>
          <cell r="C564">
            <v>12.810151760053071</v>
          </cell>
        </row>
        <row r="565">
          <cell r="B565">
            <v>12.049089156017999</v>
          </cell>
          <cell r="C565">
            <v>12.808577805043019</v>
          </cell>
        </row>
        <row r="566">
          <cell r="B566">
            <v>12.053700307696795</v>
          </cell>
          <cell r="C566">
            <v>12.807019815180494</v>
          </cell>
        </row>
        <row r="567">
          <cell r="B567">
            <v>12.058311459375597</v>
          </cell>
          <cell r="C567">
            <v>12.805477692117572</v>
          </cell>
        </row>
        <row r="568">
          <cell r="B568">
            <v>12.062922611054397</v>
          </cell>
          <cell r="C568">
            <v>12.803951338312446</v>
          </cell>
        </row>
        <row r="569">
          <cell r="B569">
            <v>12.067533762733197</v>
          </cell>
          <cell r="C569">
            <v>12.802440657021197</v>
          </cell>
        </row>
        <row r="570">
          <cell r="B570">
            <v>12.072144914411997</v>
          </cell>
          <cell r="C570">
            <v>12.800945552289672</v>
          </cell>
        </row>
        <row r="571">
          <cell r="B571">
            <v>12.076756066090798</v>
          </cell>
          <cell r="C571">
            <v>12.799465928945397</v>
          </cell>
        </row>
        <row r="572">
          <cell r="B572">
            <v>12.081367217769598</v>
          </cell>
          <cell r="C572">
            <v>12.798001692589677</v>
          </cell>
        </row>
        <row r="573">
          <cell r="B573">
            <v>12.085978369448396</v>
          </cell>
          <cell r="C573">
            <v>12.796552749589715</v>
          </cell>
        </row>
        <row r="574">
          <cell r="B574">
            <v>12.090589521127196</v>
          </cell>
          <cell r="C574">
            <v>12.795119007070886</v>
          </cell>
        </row>
        <row r="575">
          <cell r="B575">
            <v>12.095200672805996</v>
          </cell>
          <cell r="C575">
            <v>12.793700372909058</v>
          </cell>
        </row>
        <row r="576">
          <cell r="B576">
            <v>12.099811824484799</v>
          </cell>
          <cell r="C576">
            <v>12.792296755723044</v>
          </cell>
        </row>
        <row r="577">
          <cell r="B577">
            <v>12.104422976163599</v>
          </cell>
          <cell r="C577">
            <v>12.790908064867107</v>
          </cell>
        </row>
        <row r="578">
          <cell r="B578">
            <v>12.109034127842397</v>
          </cell>
          <cell r="C578">
            <v>12.789534210423607</v>
          </cell>
        </row>
        <row r="579">
          <cell r="B579">
            <v>12.113645279521197</v>
          </cell>
          <cell r="C579">
            <v>12.788175103195664</v>
          </cell>
        </row>
        <row r="580">
          <cell r="B580">
            <v>12.118256431199997</v>
          </cell>
          <cell r="C580">
            <v>12.786830654699997</v>
          </cell>
        </row>
        <row r="581">
          <cell r="B581">
            <v>12.122867582878799</v>
          </cell>
          <cell r="C581">
            <v>12.785500777159758</v>
          </cell>
        </row>
        <row r="582">
          <cell r="B582">
            <v>12.127478734557599</v>
          </cell>
          <cell r="C582">
            <v>12.784185383497521</v>
          </cell>
        </row>
        <row r="583">
          <cell r="B583">
            <v>12.132089886236397</v>
          </cell>
          <cell r="C583">
            <v>12.782884387328336</v>
          </cell>
        </row>
        <row r="584">
          <cell r="B584">
            <v>12.136701037915197</v>
          </cell>
          <cell r="C584">
            <v>12.781597702952835</v>
          </cell>
        </row>
        <row r="585">
          <cell r="B585">
            <v>12.141312189593997</v>
          </cell>
          <cell r="C585">
            <v>12.780325245350461</v>
          </cell>
        </row>
        <row r="586">
          <cell r="B586">
            <v>12.145923341272796</v>
          </cell>
          <cell r="C586">
            <v>12.77906693017276</v>
          </cell>
        </row>
        <row r="587">
          <cell r="B587">
            <v>12.150534492951598</v>
          </cell>
          <cell r="C587">
            <v>12.777822673736745</v>
          </cell>
        </row>
        <row r="588">
          <cell r="B588">
            <v>12.155145644630398</v>
          </cell>
          <cell r="C588">
            <v>12.776592393018346</v>
          </cell>
        </row>
        <row r="589">
          <cell r="B589">
            <v>12.159756796309198</v>
          </cell>
          <cell r="C589">
            <v>12.775376005645954</v>
          </cell>
        </row>
        <row r="590">
          <cell r="B590">
            <v>12.164367947987996</v>
          </cell>
          <cell r="C590">
            <v>12.774173429893997</v>
          </cell>
        </row>
        <row r="591">
          <cell r="B591">
            <v>12.168979099666796</v>
          </cell>
          <cell r="C591">
            <v>12.772984584676646</v>
          </cell>
        </row>
        <row r="592">
          <cell r="B592">
            <v>12.173590251345598</v>
          </cell>
          <cell r="C592">
            <v>12.771809389541547</v>
          </cell>
        </row>
        <row r="593">
          <cell r="B593">
            <v>12.178201403024397</v>
          </cell>
          <cell r="C593">
            <v>12.770647764663659</v>
          </cell>
        </row>
        <row r="594">
          <cell r="B594">
            <v>12.182812554703197</v>
          </cell>
          <cell r="C594">
            <v>12.769499630839146</v>
          </cell>
        </row>
        <row r="595">
          <cell r="B595">
            <v>12.187423706381995</v>
          </cell>
          <cell r="C595">
            <v>12.768364909479343</v>
          </cell>
        </row>
        <row r="596">
          <cell r="B596">
            <v>12.192034858060795</v>
          </cell>
          <cell r="C596">
            <v>12.767243522604815</v>
          </cell>
        </row>
        <row r="597">
          <cell r="B597">
            <v>12.196646009739597</v>
          </cell>
          <cell r="C597">
            <v>12.766135392839427</v>
          </cell>
        </row>
        <row r="598">
          <cell r="B598">
            <v>12.201257161418397</v>
          </cell>
          <cell r="C598">
            <v>12.765040443404562</v>
          </cell>
        </row>
        <row r="599">
          <cell r="B599">
            <v>12.205868313097197</v>
          </cell>
          <cell r="C599">
            <v>12.763958598113339</v>
          </cell>
        </row>
        <row r="600">
          <cell r="B600">
            <v>12.210479464775998</v>
          </cell>
          <cell r="C600">
            <v>12.762889781364921</v>
          </cell>
        </row>
        <row r="601">
          <cell r="B601">
            <v>12.2150906164548</v>
          </cell>
          <cell r="C601">
            <v>12.761833918138914</v>
          </cell>
        </row>
        <row r="602">
          <cell r="B602">
            <v>12.219701768133596</v>
          </cell>
          <cell r="C602">
            <v>12.760790933989787</v>
          </cell>
        </row>
        <row r="603">
          <cell r="B603">
            <v>12.224312919812398</v>
          </cell>
          <cell r="C603">
            <v>12.759760755041377</v>
          </cell>
        </row>
        <row r="604">
          <cell r="B604">
            <v>12.228924071491198</v>
          </cell>
          <cell r="C604">
            <v>12.758743307981476</v>
          </cell>
        </row>
        <row r="605">
          <cell r="B605">
            <v>12.233535223169998</v>
          </cell>
          <cell r="C605">
            <v>12.757738520056428</v>
          </cell>
        </row>
        <row r="606">
          <cell r="B606">
            <v>12.2381463748488</v>
          </cell>
          <cell r="C606">
            <v>12.75674631906584</v>
          </cell>
        </row>
        <row r="607">
          <cell r="B607">
            <v>12.242757526527596</v>
          </cell>
          <cell r="C607">
            <v>12.755766633357347</v>
          </cell>
        </row>
        <row r="608">
          <cell r="B608">
            <v>12.247368678206398</v>
          </cell>
          <cell r="C608">
            <v>12.754799391821381</v>
          </cell>
        </row>
        <row r="609">
          <cell r="B609">
            <v>12.251979829885197</v>
          </cell>
          <cell r="C609">
            <v>12.753844523886075</v>
          </cell>
        </row>
        <row r="610">
          <cell r="B610">
            <v>12.256590981563997</v>
          </cell>
          <cell r="C610">
            <v>12.752901959512187</v>
          </cell>
        </row>
        <row r="611">
          <cell r="B611">
            <v>12.261202133242797</v>
          </cell>
          <cell r="C611">
            <v>12.751971629188063</v>
          </cell>
        </row>
        <row r="612">
          <cell r="B612">
            <v>12.265813284921595</v>
          </cell>
          <cell r="C612">
            <v>12.751053463924707</v>
          </cell>
        </row>
        <row r="613">
          <cell r="B613">
            <v>12.270424436600397</v>
          </cell>
          <cell r="C613">
            <v>12.750147395250851</v>
          </cell>
        </row>
        <row r="614">
          <cell r="B614">
            <v>12.275035588279197</v>
          </cell>
          <cell r="C614">
            <v>12.749253355208134</v>
          </cell>
        </row>
        <row r="615">
          <cell r="B615">
            <v>12.279646739957997</v>
          </cell>
          <cell r="C615">
            <v>12.748371276346289</v>
          </cell>
        </row>
        <row r="616">
          <cell r="B616">
            <v>12.284257891636797</v>
          </cell>
          <cell r="C616">
            <v>12.747501091718398</v>
          </cell>
        </row>
        <row r="617">
          <cell r="B617">
            <v>12.288869043315598</v>
          </cell>
          <cell r="C617">
            <v>12.746642734876232</v>
          </cell>
        </row>
        <row r="618">
          <cell r="B618">
            <v>12.293480194994398</v>
          </cell>
          <cell r="C618">
            <v>12.745796139865599</v>
          </cell>
        </row>
        <row r="619">
          <cell r="B619">
            <v>12.298091346673196</v>
          </cell>
          <cell r="C619">
            <v>12.744961241221754</v>
          </cell>
        </row>
        <row r="620">
          <cell r="B620">
            <v>12.302702498351996</v>
          </cell>
          <cell r="C620">
            <v>12.744137973964884</v>
          </cell>
        </row>
        <row r="621">
          <cell r="B621">
            <v>12.307313650030796</v>
          </cell>
          <cell r="C621">
            <v>12.743326273595621</v>
          </cell>
        </row>
        <row r="622">
          <cell r="B622">
            <v>12.311924801709598</v>
          </cell>
          <cell r="C622">
            <v>12.742526076090591</v>
          </cell>
        </row>
        <row r="623">
          <cell r="B623">
            <v>12.316535953388399</v>
          </cell>
          <cell r="C623">
            <v>12.741737317898066</v>
          </cell>
        </row>
        <row r="624">
          <cell r="B624">
            <v>12.321147105067197</v>
          </cell>
          <cell r="C624">
            <v>12.740959935933597</v>
          </cell>
        </row>
        <row r="625">
          <cell r="B625">
            <v>12.325758256745997</v>
          </cell>
          <cell r="C625">
            <v>12.740193867575748</v>
          </cell>
        </row>
        <row r="626">
          <cell r="B626">
            <v>12.330369408424797</v>
          </cell>
          <cell r="C626">
            <v>12.739439050661845</v>
          </cell>
        </row>
        <row r="627">
          <cell r="B627">
            <v>12.334980560103597</v>
          </cell>
          <cell r="C627">
            <v>12.73869542348379</v>
          </cell>
        </row>
        <row r="628">
          <cell r="B628">
            <v>12.339591711782399</v>
          </cell>
          <cell r="C628">
            <v>12.737962924783901</v>
          </cell>
        </row>
        <row r="629">
          <cell r="B629">
            <v>12.344202863461199</v>
          </cell>
          <cell r="C629">
            <v>12.737241493750815</v>
          </cell>
        </row>
        <row r="630">
          <cell r="B630">
            <v>12.348814015139997</v>
          </cell>
          <cell r="C630">
            <v>12.736531070015451</v>
          </cell>
        </row>
        <row r="631">
          <cell r="B631">
            <v>12.353425166818797</v>
          </cell>
          <cell r="C631">
            <v>12.735831593646967</v>
          </cell>
        </row>
        <row r="632">
          <cell r="B632">
            <v>12.358036318497597</v>
          </cell>
          <cell r="C632">
            <v>12.735143005148794</v>
          </cell>
        </row>
        <row r="633">
          <cell r="B633">
            <v>12.362647470176398</v>
          </cell>
          <cell r="C633">
            <v>12.734465245454743</v>
          </cell>
        </row>
        <row r="634">
          <cell r="B634">
            <v>12.367258621855198</v>
          </cell>
          <cell r="C634">
            <v>12.733798255925072</v>
          </cell>
        </row>
        <row r="635">
          <cell r="B635">
            <v>12.371869773533998</v>
          </cell>
          <cell r="C635">
            <v>12.733141978342671</v>
          </cell>
        </row>
        <row r="636">
          <cell r="B636">
            <v>12.376480925212796</v>
          </cell>
          <cell r="C636">
            <v>12.732496354909275</v>
          </cell>
        </row>
        <row r="637">
          <cell r="B637">
            <v>12.381092076891596</v>
          </cell>
          <cell r="C637">
            <v>12.731861328241669</v>
          </cell>
        </row>
        <row r="638">
          <cell r="B638">
            <v>12.385703228570398</v>
          </cell>
          <cell r="C638">
            <v>12.731236841367995</v>
          </cell>
        </row>
        <row r="639">
          <cell r="B639">
            <v>12.390314380249198</v>
          </cell>
          <cell r="C639">
            <v>12.730622837724059</v>
          </cell>
        </row>
        <row r="640">
          <cell r="B640">
            <v>12.394925531927997</v>
          </cell>
          <cell r="C640">
            <v>12.730019261149712</v>
          </cell>
        </row>
        <row r="641">
          <cell r="B641">
            <v>12.399536683606796</v>
          </cell>
          <cell r="C641">
            <v>12.729426055885213</v>
          </cell>
        </row>
        <row r="642">
          <cell r="B642">
            <v>12.404147835285595</v>
          </cell>
          <cell r="C642">
            <v>12.72884316656771</v>
          </cell>
        </row>
        <row r="643">
          <cell r="B643">
            <v>12.408758986964395</v>
          </cell>
          <cell r="C643">
            <v>12.728270538227669</v>
          </cell>
        </row>
        <row r="644">
          <cell r="B644">
            <v>12.413370138643197</v>
          </cell>
          <cell r="C644">
            <v>12.727708116285427</v>
          </cell>
        </row>
        <row r="645">
          <cell r="B645">
            <v>12.417981290321997</v>
          </cell>
          <cell r="C645">
            <v>12.727155846547721</v>
          </cell>
        </row>
        <row r="646">
          <cell r="B646">
            <v>12.422592442000798</v>
          </cell>
          <cell r="C646">
            <v>12.726613675204286</v>
          </cell>
        </row>
        <row r="647">
          <cell r="B647">
            <v>12.4272035936796</v>
          </cell>
          <cell r="C647">
            <v>12.726081548824453</v>
          </cell>
        </row>
        <row r="648">
          <cell r="B648">
            <v>12.431814745358396</v>
          </cell>
          <cell r="C648">
            <v>12.725559414353846</v>
          </cell>
        </row>
        <row r="649">
          <cell r="B649">
            <v>12.436425897037198</v>
          </cell>
          <cell r="C649">
            <v>12.725047219111037</v>
          </cell>
        </row>
        <row r="650">
          <cell r="B650">
            <v>12.441037048715998</v>
          </cell>
          <cell r="C650">
            <v>12.724544910784315</v>
          </cell>
        </row>
        <row r="651">
          <cell r="B651">
            <v>12.445648200394798</v>
          </cell>
          <cell r="C651">
            <v>12.724052437428396</v>
          </cell>
        </row>
        <row r="652">
          <cell r="B652">
            <v>12.450259352073598</v>
          </cell>
          <cell r="C652">
            <v>12.723569747461273</v>
          </cell>
        </row>
        <row r="653">
          <cell r="B653">
            <v>12.454870503752396</v>
          </cell>
          <cell r="C653">
            <v>12.723096789661016</v>
          </cell>
        </row>
        <row r="654">
          <cell r="B654">
            <v>12.459481655431198</v>
          </cell>
          <cell r="C654">
            <v>12.722633513162634</v>
          </cell>
        </row>
        <row r="655">
          <cell r="B655">
            <v>12.464092807109997</v>
          </cell>
          <cell r="C655">
            <v>12.722179867454997</v>
          </cell>
        </row>
        <row r="656">
          <cell r="B656">
            <v>12.468703958788797</v>
          </cell>
          <cell r="C656">
            <v>12.721735802377729</v>
          </cell>
        </row>
        <row r="657">
          <cell r="B657">
            <v>12.473315110467597</v>
          </cell>
          <cell r="C657">
            <v>12.721301268118197</v>
          </cell>
        </row>
        <row r="658">
          <cell r="B658">
            <v>12.477926262146399</v>
          </cell>
          <cell r="C658">
            <v>12.720876215208488</v>
          </cell>
        </row>
        <row r="659">
          <cell r="B659">
            <v>12.482537413825195</v>
          </cell>
          <cell r="C659">
            <v>12.720460594522441</v>
          </cell>
        </row>
        <row r="660">
          <cell r="B660">
            <v>12.487148565503997</v>
          </cell>
          <cell r="C660">
            <v>12.720054357272687</v>
          </cell>
        </row>
        <row r="661">
          <cell r="B661">
            <v>12.491759717182797</v>
          </cell>
          <cell r="C661">
            <v>12.71965745500775</v>
          </cell>
        </row>
        <row r="662">
          <cell r="B662">
            <v>12.496370868861597</v>
          </cell>
          <cell r="C662">
            <v>12.719269839609145</v>
          </cell>
        </row>
        <row r="663">
          <cell r="B663">
            <v>12.500982020540398</v>
          </cell>
          <cell r="C663">
            <v>12.71889146328855</v>
          </cell>
        </row>
        <row r="664">
          <cell r="B664">
            <v>12.505593172219198</v>
          </cell>
          <cell r="C664">
            <v>12.718522278584938</v>
          </cell>
        </row>
        <row r="665">
          <cell r="B665">
            <v>12.510204323897996</v>
          </cell>
          <cell r="C665">
            <v>12.718162238361815</v>
          </cell>
        </row>
        <row r="666">
          <cell r="B666">
            <v>12.514815475576796</v>
          </cell>
          <cell r="C666">
            <v>12.71781129580444</v>
          </cell>
        </row>
        <row r="667">
          <cell r="B667">
            <v>12.519426627255596</v>
          </cell>
          <cell r="C667">
            <v>12.717469404417065</v>
          </cell>
        </row>
        <row r="668">
          <cell r="B668">
            <v>12.524037778934396</v>
          </cell>
          <cell r="C668">
            <v>12.717136518020258</v>
          </cell>
        </row>
        <row r="669">
          <cell r="B669">
            <v>12.528648930613198</v>
          </cell>
          <cell r="C669">
            <v>12.716812590748193</v>
          </cell>
        </row>
        <row r="670">
          <cell r="B670">
            <v>12.533260082291998</v>
          </cell>
          <cell r="C670">
            <v>12.716497577045997</v>
          </cell>
        </row>
        <row r="671">
          <cell r="B671">
            <v>12.537871233970797</v>
          </cell>
          <cell r="C671">
            <v>12.71619143166712</v>
          </cell>
        </row>
        <row r="672">
          <cell r="B672">
            <v>12.542482385649597</v>
          </cell>
          <cell r="C672">
            <v>12.715894109670746</v>
          </cell>
        </row>
        <row r="673">
          <cell r="B673">
            <v>12.547093537328397</v>
          </cell>
          <cell r="C673">
            <v>12.715605566419171</v>
          </cell>
        </row>
        <row r="674">
          <cell r="B674">
            <v>12.551704689007199</v>
          </cell>
          <cell r="C674">
            <v>12.715325757575314</v>
          </cell>
        </row>
        <row r="675">
          <cell r="B675">
            <v>12.556315840685999</v>
          </cell>
          <cell r="C675">
            <v>12.715054639100142</v>
          </cell>
        </row>
        <row r="676">
          <cell r="B676">
            <v>12.560926992364799</v>
          </cell>
          <cell r="C676">
            <v>12.714792167250183</v>
          </cell>
        </row>
        <row r="677">
          <cell r="B677">
            <v>12.565538144043597</v>
          </cell>
          <cell r="C677">
            <v>12.714538298575061</v>
          </cell>
        </row>
        <row r="678">
          <cell r="B678">
            <v>12.570149295722397</v>
          </cell>
          <cell r="C678">
            <v>12.714292989915041</v>
          </cell>
        </row>
        <row r="679">
          <cell r="B679">
            <v>12.574760447401198</v>
          </cell>
          <cell r="C679">
            <v>12.714056198398595</v>
          </cell>
        </row>
        <row r="680">
          <cell r="B680">
            <v>12.579371599079998</v>
          </cell>
          <cell r="C680">
            <v>12.713827881439997</v>
          </cell>
        </row>
        <row r="681">
          <cell r="B681">
            <v>12.583982750758798</v>
          </cell>
          <cell r="C681">
            <v>12.71360799673697</v>
          </cell>
        </row>
        <row r="682">
          <cell r="B682">
            <v>12.588593902437596</v>
          </cell>
          <cell r="C682">
            <v>12.713396502268301</v>
          </cell>
        </row>
        <row r="683">
          <cell r="B683">
            <v>12.593205054116396</v>
          </cell>
          <cell r="C683">
            <v>12.713193356291528</v>
          </cell>
        </row>
        <row r="684">
          <cell r="B684">
            <v>12.597816205795196</v>
          </cell>
          <cell r="C684">
            <v>12.712998517340642</v>
          </cell>
        </row>
        <row r="685">
          <cell r="B685">
            <v>12.602427357473998</v>
          </cell>
          <cell r="C685">
            <v>12.712811944223775</v>
          </cell>
        </row>
        <row r="686">
          <cell r="B686">
            <v>12.607038509152797</v>
          </cell>
          <cell r="C686">
            <v>12.712633596020952</v>
          </cell>
        </row>
        <row r="687">
          <cell r="B687">
            <v>12.611649660831596</v>
          </cell>
          <cell r="C687">
            <v>12.712463432081861</v>
          </cell>
        </row>
        <row r="688">
          <cell r="B688">
            <v>12.616260812510397</v>
          </cell>
          <cell r="C688">
            <v>12.712301412023621</v>
          </cell>
        </row>
        <row r="689">
          <cell r="B689">
            <v>12.620871964189195</v>
          </cell>
          <cell r="C689">
            <v>12.71214749572859</v>
          </cell>
        </row>
        <row r="690">
          <cell r="B690">
            <v>12.625483115867997</v>
          </cell>
          <cell r="C690">
            <v>12.712001643342193</v>
          </cell>
        </row>
        <row r="691">
          <cell r="B691">
            <v>12.630094267546797</v>
          </cell>
          <cell r="C691">
            <v>12.711863815270778</v>
          </cell>
        </row>
        <row r="692">
          <cell r="B692">
            <v>12.634705419225597</v>
          </cell>
          <cell r="C692">
            <v>12.711733972179463</v>
          </cell>
        </row>
        <row r="693">
          <cell r="B693">
            <v>12.639316570904398</v>
          </cell>
          <cell r="C693">
            <v>12.711612074990045</v>
          </cell>
        </row>
        <row r="694">
          <cell r="B694">
            <v>12.643927722583197</v>
          </cell>
          <cell r="C694">
            <v>12.711498084878896</v>
          </cell>
        </row>
        <row r="695">
          <cell r="B695">
            <v>12.648538874261998</v>
          </cell>
          <cell r="C695">
            <v>12.711391963274901</v>
          </cell>
        </row>
        <row r="696">
          <cell r="B696">
            <v>12.653150025940798</v>
          </cell>
          <cell r="C696">
            <v>12.711293671857412</v>
          </cell>
        </row>
        <row r="697">
          <cell r="B697">
            <v>12.657761177619598</v>
          </cell>
          <cell r="C697">
            <v>12.711203172554205</v>
          </cell>
        </row>
        <row r="698">
          <cell r="B698">
            <v>12.662372329298398</v>
          </cell>
          <cell r="C698">
            <v>12.711120427539491</v>
          </cell>
        </row>
        <row r="699">
          <cell r="B699">
            <v>12.666983480977196</v>
          </cell>
          <cell r="C699">
            <v>12.711045399231892</v>
          </cell>
        </row>
        <row r="700">
          <cell r="B700">
            <v>12.671594632655996</v>
          </cell>
          <cell r="C700">
            <v>12.710978050292512</v>
          </cell>
        </row>
        <row r="701">
          <cell r="B701">
            <v>12.676205784334797</v>
          </cell>
          <cell r="C701">
            <v>12.710918343622955</v>
          </cell>
        </row>
        <row r="702">
          <cell r="B702">
            <v>12.680816936013597</v>
          </cell>
          <cell r="C702">
            <v>12.710866242363389</v>
          </cell>
        </row>
        <row r="703">
          <cell r="B703">
            <v>12.685428087692397</v>
          </cell>
          <cell r="C703">
            <v>12.710821709890658</v>
          </cell>
        </row>
        <row r="704">
          <cell r="B704">
            <v>12.690039239371199</v>
          </cell>
          <cell r="C704">
            <v>12.710784709816368</v>
          </cell>
        </row>
        <row r="705">
          <cell r="B705">
            <v>12.694650391049999</v>
          </cell>
          <cell r="C705">
            <v>12.710755205984995</v>
          </cell>
        </row>
        <row r="706">
          <cell r="B706">
            <v>12.699261542728797</v>
          </cell>
          <cell r="C706">
            <v>12.710733162472064</v>
          </cell>
        </row>
        <row r="707">
          <cell r="B707">
            <v>12.703872694407597</v>
          </cell>
          <cell r="C707">
            <v>12.710718543582267</v>
          </cell>
        </row>
        <row r="708">
          <cell r="B708">
            <v>12.708483846086397</v>
          </cell>
          <cell r="C708">
            <v>12.710711313847654</v>
          </cell>
        </row>
        <row r="709">
          <cell r="B709">
            <v>12.713094997765197</v>
          </cell>
          <cell r="C709">
            <v>12.710711438025841</v>
          </cell>
        </row>
        <row r="710">
          <cell r="B710">
            <v>12.717706149443998</v>
          </cell>
          <cell r="C710">
            <v>12.710718881098186</v>
          </cell>
        </row>
        <row r="711">
          <cell r="B711">
            <v>12.722317301122796</v>
          </cell>
          <cell r="C711">
            <v>12.710733608268056</v>
          </cell>
        </row>
        <row r="712">
          <cell r="B712">
            <v>12.726928452801596</v>
          </cell>
          <cell r="C712">
            <v>12.710755584959026</v>
          </cell>
        </row>
        <row r="713">
          <cell r="B713">
            <v>12.731539604480396</v>
          </cell>
          <cell r="C713">
            <v>12.710784776813185</v>
          </cell>
        </row>
        <row r="714">
          <cell r="B714">
            <v>12.736150756159196</v>
          </cell>
          <cell r="C714">
            <v>12.710821149689378</v>
          </cell>
        </row>
        <row r="715">
          <cell r="B715">
            <v>12.740761907837998</v>
          </cell>
          <cell r="C715">
            <v>12.710864669661515</v>
          </cell>
        </row>
        <row r="716">
          <cell r="B716">
            <v>12.745373059516794</v>
          </cell>
          <cell r="C716">
            <v>12.71091530301689</v>
          </cell>
        </row>
        <row r="717">
          <cell r="B717">
            <v>12.749984211195599</v>
          </cell>
          <cell r="C717">
            <v>12.710973016254469</v>
          </cell>
        </row>
        <row r="718">
          <cell r="B718">
            <v>12.754595362874397</v>
          </cell>
          <cell r="C718">
            <v>12.711037776083277</v>
          </cell>
        </row>
        <row r="719">
          <cell r="B719">
            <v>12.759206514553197</v>
          </cell>
          <cell r="C719">
            <v>12.711109549420728</v>
          </cell>
        </row>
        <row r="720">
          <cell r="B720">
            <v>12.763817666231999</v>
          </cell>
          <cell r="C720">
            <v>12.711188303390996</v>
          </cell>
        </row>
        <row r="721">
          <cell r="B721">
            <v>12.768428817910799</v>
          </cell>
          <cell r="C721">
            <v>12.711274005323416</v>
          </cell>
        </row>
        <row r="722">
          <cell r="B722">
            <v>12.773039969589599</v>
          </cell>
          <cell r="C722">
            <v>12.711366622750871</v>
          </cell>
        </row>
        <row r="723">
          <cell r="B723">
            <v>12.777651121268397</v>
          </cell>
          <cell r="C723">
            <v>12.711466123408226</v>
          </cell>
        </row>
        <row r="724">
          <cell r="B724">
            <v>12.782262272947197</v>
          </cell>
          <cell r="C724">
            <v>12.71157247523074</v>
          </cell>
        </row>
        <row r="725">
          <cell r="B725">
            <v>12.786873424625997</v>
          </cell>
          <cell r="C725">
            <v>12.711685646352533</v>
          </cell>
        </row>
        <row r="726">
          <cell r="B726">
            <v>12.791484576304798</v>
          </cell>
          <cell r="C726">
            <v>12.711805605105029</v>
          </cell>
        </row>
        <row r="727">
          <cell r="B727">
            <v>12.796095727983598</v>
          </cell>
          <cell r="C727">
            <v>12.711932320015448</v>
          </cell>
        </row>
        <row r="728">
          <cell r="B728">
            <v>12.800706879662396</v>
          </cell>
          <cell r="C728">
            <v>12.712065759805272</v>
          </cell>
        </row>
        <row r="729">
          <cell r="B729">
            <v>12.805318031341196</v>
          </cell>
          <cell r="C729">
            <v>12.712205893388775</v>
          </cell>
        </row>
        <row r="730">
          <cell r="B730">
            <v>12.809929183019996</v>
          </cell>
          <cell r="C730">
            <v>12.712352689871535</v>
          </cell>
        </row>
        <row r="731">
          <cell r="B731">
            <v>12.814540334698798</v>
          </cell>
          <cell r="C731">
            <v>12.712506118548937</v>
          </cell>
        </row>
        <row r="732">
          <cell r="B732">
            <v>12.819151486377597</v>
          </cell>
          <cell r="C732">
            <v>12.712666148904749</v>
          </cell>
        </row>
        <row r="733">
          <cell r="B733">
            <v>12.823762638056397</v>
          </cell>
          <cell r="C733">
            <v>12.712832750609671</v>
          </cell>
        </row>
        <row r="734">
          <cell r="B734">
            <v>12.828373789735197</v>
          </cell>
          <cell r="C734">
            <v>12.713005893519894</v>
          </cell>
        </row>
        <row r="735">
          <cell r="B735">
            <v>12.832984941413995</v>
          </cell>
          <cell r="C735">
            <v>12.713185547675698</v>
          </cell>
        </row>
        <row r="736">
          <cell r="B736">
            <v>12.837596093092797</v>
          </cell>
          <cell r="C736">
            <v>12.713371683300059</v>
          </cell>
        </row>
        <row r="737">
          <cell r="B737">
            <v>12.842207244771597</v>
          </cell>
          <cell r="C737">
            <v>12.71356427079721</v>
          </cell>
        </row>
        <row r="738">
          <cell r="B738">
            <v>12.846818396450397</v>
          </cell>
          <cell r="C738">
            <v>12.713763280751335</v>
          </cell>
        </row>
        <row r="739">
          <cell r="B739">
            <v>12.851429548129197</v>
          </cell>
          <cell r="C739">
            <v>12.713968683925147</v>
          </cell>
        </row>
        <row r="740">
          <cell r="B740">
            <v>12.856040699807997</v>
          </cell>
          <cell r="C740">
            <v>12.714180451258542</v>
          </cell>
        </row>
        <row r="741">
          <cell r="B741">
            <v>12.860651851486796</v>
          </cell>
          <cell r="C741">
            <v>12.7143985538673</v>
          </cell>
        </row>
        <row r="742">
          <cell r="B742">
            <v>12.865263003165598</v>
          </cell>
          <cell r="C742">
            <v>12.714622963041711</v>
          </cell>
        </row>
        <row r="743">
          <cell r="B743">
            <v>12.869874154844398</v>
          </cell>
          <cell r="C743">
            <v>12.714853650245274</v>
          </cell>
        </row>
        <row r="744">
          <cell r="B744">
            <v>12.874485306523198</v>
          </cell>
          <cell r="C744">
            <v>12.715090587113401</v>
          </cell>
        </row>
        <row r="745">
          <cell r="B745">
            <v>12.879096458201996</v>
          </cell>
          <cell r="C745">
            <v>12.715333745452122</v>
          </cell>
        </row>
        <row r="746">
          <cell r="B746">
            <v>12.883707609880799</v>
          </cell>
          <cell r="C746">
            <v>12.715583097236795</v>
          </cell>
        </row>
        <row r="747">
          <cell r="B747">
            <v>12.888318761559598</v>
          </cell>
          <cell r="C747">
            <v>12.71583861461083</v>
          </cell>
        </row>
        <row r="748">
          <cell r="B748">
            <v>12.892929913238397</v>
          </cell>
          <cell r="C748">
            <v>12.716100269884468</v>
          </cell>
        </row>
        <row r="749">
          <cell r="B749">
            <v>12.897541064917197</v>
          </cell>
          <cell r="C749">
            <v>12.716368035533485</v>
          </cell>
        </row>
        <row r="750">
          <cell r="B750">
            <v>12.902152216595997</v>
          </cell>
          <cell r="C750">
            <v>12.716641884197994</v>
          </cell>
        </row>
        <row r="751">
          <cell r="B751">
            <v>12.906763368274799</v>
          </cell>
          <cell r="C751">
            <v>12.716921788681214</v>
          </cell>
        </row>
        <row r="752">
          <cell r="B752">
            <v>12.911374519953597</v>
          </cell>
          <cell r="C752">
            <v>12.717207721948228</v>
          </cell>
        </row>
        <row r="753">
          <cell r="B753">
            <v>12.915985671632397</v>
          </cell>
          <cell r="C753">
            <v>12.717499657124815</v>
          </cell>
        </row>
        <row r="754">
          <cell r="B754">
            <v>12.920596823311197</v>
          </cell>
          <cell r="C754">
            <v>12.717797567496252</v>
          </cell>
        </row>
        <row r="755">
          <cell r="B755">
            <v>12.925207974989997</v>
          </cell>
          <cell r="C755">
            <v>12.718101426506106</v>
          </cell>
        </row>
      </sheetData>
      <sheetData sheetId="12" refreshError="1">
        <row r="86">
          <cell r="B86">
            <v>14.2936554173952</v>
          </cell>
        </row>
        <row r="145">
          <cell r="C145">
            <v>14.634942306070153</v>
          </cell>
        </row>
        <row r="146">
          <cell r="C146">
            <v>14.602894795453745</v>
          </cell>
        </row>
        <row r="147">
          <cell r="C147">
            <v>14.572094297342398</v>
          </cell>
        </row>
        <row r="148">
          <cell r="C148">
            <v>14.542485796478541</v>
          </cell>
        </row>
        <row r="149">
          <cell r="C149">
            <v>14.514017466894884</v>
          </cell>
        </row>
        <row r="150">
          <cell r="C150">
            <v>14.486640444108</v>
          </cell>
        </row>
        <row r="151">
          <cell r="C151">
            <v>14.460308616563086</v>
          </cell>
        </row>
        <row r="152">
          <cell r="C152">
            <v>14.434978434458401</v>
          </cell>
        </row>
        <row r="153">
          <cell r="C153">
            <v>14.410608734282695</v>
          </cell>
        </row>
        <row r="154">
          <cell r="C154">
            <v>14.387160577579392</v>
          </cell>
        </row>
        <row r="155">
          <cell r="C155">
            <v>14.364597102609599</v>
          </cell>
        </row>
        <row r="156">
          <cell r="C156">
            <v>14.342883387725934</v>
          </cell>
        </row>
        <row r="157">
          <cell r="C157">
            <v>14.321986325392581</v>
          </cell>
        </row>
        <row r="158">
          <cell r="C158">
            <v>14.301874505896061</v>
          </cell>
        </row>
        <row r="159">
          <cell r="C159">
            <v>14.282518109888143</v>
          </cell>
        </row>
        <row r="160">
          <cell r="C160">
            <v>14.263888808988</v>
          </cell>
        </row>
        <row r="161">
          <cell r="C161">
            <v>14.245959673747199</v>
          </cell>
        </row>
        <row r="162">
          <cell r="C162">
            <v>14.228705088348935</v>
          </cell>
        </row>
        <row r="163">
          <cell r="C163">
            <v>14.212100671473596</v>
          </cell>
        </row>
        <row r="164">
          <cell r="C164">
            <v>14.196123202816798</v>
          </cell>
        </row>
        <row r="165">
          <cell r="C165">
            <v>14.180750554794349</v>
          </cell>
        </row>
        <row r="166">
          <cell r="C166">
            <v>14.165961629012036</v>
          </cell>
        </row>
        <row r="167">
          <cell r="C167">
            <v>14.151736297116745</v>
          </cell>
        </row>
        <row r="168">
          <cell r="C168">
            <v>14.138055345680506</v>
          </cell>
        </row>
        <row r="169">
          <cell r="C169">
            <v>14.124900424800215</v>
          </cell>
        </row>
        <row r="170">
          <cell r="C170">
            <v>14.112254000123997</v>
          </cell>
        </row>
        <row r="171">
          <cell r="C171">
            <v>14.100099308040738</v>
          </cell>
        </row>
        <row r="172">
          <cell r="C172">
            <v>14.088420313791964</v>
          </cell>
        </row>
        <row r="173">
          <cell r="C173">
            <v>14.077201672286245</v>
          </cell>
        </row>
        <row r="174">
          <cell r="C174">
            <v>14.066428691414757</v>
          </cell>
        </row>
        <row r="175">
          <cell r="C175">
            <v>14.05608729768379</v>
          </cell>
        </row>
        <row r="176">
          <cell r="C176">
            <v>14.046164003995196</v>
          </cell>
        </row>
        <row r="177">
          <cell r="C177">
            <v>14.036645879419842</v>
          </cell>
        </row>
        <row r="178">
          <cell r="C178">
            <v>14.0275205208216</v>
          </cell>
        </row>
        <row r="179">
          <cell r="C179">
            <v>14.018776026201161</v>
          </cell>
        </row>
        <row r="180">
          <cell r="C180">
            <v>14.010400969639198</v>
          </cell>
        </row>
        <row r="181">
          <cell r="C181">
            <v>14.002384377728029</v>
          </cell>
        </row>
        <row r="182">
          <cell r="C182">
            <v>13.994715707389693</v>
          </cell>
        </row>
        <row r="183">
          <cell r="C183">
            <v>13.98738482498614</v>
          </cell>
        </row>
        <row r="184">
          <cell r="C184">
            <v>13.980381986634645</v>
          </cell>
        </row>
        <row r="185">
          <cell r="C185">
            <v>13.973697819647997</v>
          </cell>
        </row>
        <row r="186">
          <cell r="C186">
            <v>13.967323305025312</v>
          </cell>
        </row>
        <row r="187">
          <cell r="C187">
            <v>13.961249760924604</v>
          </cell>
        </row>
        <row r="188">
          <cell r="C188">
            <v>13.955468827053599</v>
          </cell>
        </row>
        <row r="189">
          <cell r="C189">
            <v>13.949972449919736</v>
          </cell>
        </row>
        <row r="190">
          <cell r="C190">
            <v>13.944752868884729</v>
          </cell>
        </row>
        <row r="191">
          <cell r="C191">
            <v>13.939802602972929</v>
          </cell>
        </row>
        <row r="192">
          <cell r="C192">
            <v>13.935114438386398</v>
          </cell>
        </row>
        <row r="193">
          <cell r="C193">
            <v>13.930681416682873</v>
          </cell>
        </row>
        <row r="194">
          <cell r="C194">
            <v>13.926496823575954</v>
          </cell>
        </row>
        <row r="195">
          <cell r="C195">
            <v>13.92255417831965</v>
          </cell>
        </row>
        <row r="196">
          <cell r="C196">
            <v>13.918847223641956</v>
          </cell>
        </row>
        <row r="197">
          <cell r="C197">
            <v>13.915369916194708</v>
          </cell>
        </row>
        <row r="198">
          <cell r="C198">
            <v>13.912116417488988</v>
          </cell>
        </row>
        <row r="199">
          <cell r="C199">
            <v>13.909081085287621</v>
          </cell>
        </row>
        <row r="200">
          <cell r="C200">
            <v>13.906258465427998</v>
          </cell>
        </row>
        <row r="201">
          <cell r="C201">
            <v>13.903643284050405</v>
          </cell>
        </row>
        <row r="202">
          <cell r="C202">
            <v>13.901230440208561</v>
          </cell>
        </row>
        <row r="203">
          <cell r="C203">
            <v>13.899014998840622</v>
          </cell>
        </row>
        <row r="204">
          <cell r="C204">
            <v>13.896992184080281</v>
          </cell>
        </row>
        <row r="205">
          <cell r="C205">
            <v>13.895157372888958</v>
          </cell>
        </row>
        <row r="206">
          <cell r="C206">
            <v>13.893506088991201</v>
          </cell>
        </row>
        <row r="207">
          <cell r="C207">
            <v>13.892033997096604</v>
          </cell>
        </row>
        <row r="208">
          <cell r="C208">
            <v>13.8907368973926</v>
          </cell>
        </row>
        <row r="209">
          <cell r="C209">
            <v>13.889610720293357</v>
          </cell>
        </row>
        <row r="210">
          <cell r="C210">
            <v>13.888651521431076</v>
          </cell>
        </row>
        <row r="211">
          <cell r="C211">
            <v>13.887855476876664</v>
          </cell>
        </row>
        <row r="212">
          <cell r="C212">
            <v>13.887218878577672</v>
          </cell>
        </row>
        <row r="213">
          <cell r="C213">
            <v>13.886738130002021</v>
          </cell>
        </row>
        <row r="214">
          <cell r="C214">
            <v>13.886409741976797</v>
          </cell>
        </row>
        <row r="215">
          <cell r="C215">
            <v>13.886230328711999</v>
          </cell>
        </row>
        <row r="216">
          <cell r="C216">
            <v>13.886196603999668</v>
          </cell>
        </row>
        <row r="217">
          <cell r="C217">
            <v>13.886305377579536</v>
          </cell>
        </row>
        <row r="218">
          <cell r="C218">
            <v>13.886553551662644</v>
          </cell>
        </row>
        <row r="219">
          <cell r="C219">
            <v>13.88693811760503</v>
          </cell>
        </row>
        <row r="220">
          <cell r="C220">
            <v>13.887456152723999</v>
          </cell>
        </row>
        <row r="221">
          <cell r="C221">
            <v>13.888104817249838</v>
          </cell>
        </row>
        <row r="222">
          <cell r="C222">
            <v>13.888881351406344</v>
          </cell>
        </row>
        <row r="223">
          <cell r="C223">
            <v>13.88978307261385</v>
          </cell>
        </row>
        <row r="224">
          <cell r="C224">
            <v>13.8908073728088</v>
          </cell>
        </row>
        <row r="225">
          <cell r="C225">
            <v>13.891951715874205</v>
          </cell>
        </row>
        <row r="226">
          <cell r="C226">
            <v>13.893213635175746</v>
          </cell>
        </row>
        <row r="227">
          <cell r="C227">
            <v>13.894590731198397</v>
          </cell>
        </row>
        <row r="228">
          <cell r="C228">
            <v>13.896080669278895</v>
          </cell>
        </row>
        <row r="229">
          <cell r="C229">
            <v>13.897681177429497</v>
          </cell>
        </row>
        <row r="230">
          <cell r="C230">
            <v>13.899390044248801</v>
          </cell>
        </row>
        <row r="231">
          <cell r="C231">
            <v>13.901205116915568</v>
          </cell>
        </row>
      </sheetData>
      <sheetData sheetId="13" refreshError="1">
        <row r="86">
          <cell r="B86">
            <v>12.852652706944001</v>
          </cell>
        </row>
        <row r="145">
          <cell r="C145">
            <v>15.507303629554151</v>
          </cell>
        </row>
        <row r="146">
          <cell r="C146">
            <v>15.464305075225745</v>
          </cell>
        </row>
        <row r="147">
          <cell r="C147">
            <v>15.422814039237386</v>
          </cell>
        </row>
        <row r="148">
          <cell r="C148">
            <v>15.382764013427009</v>
          </cell>
        </row>
        <row r="149">
          <cell r="C149">
            <v>15.344092345178192</v>
          </cell>
        </row>
        <row r="150">
          <cell r="C150">
            <v>15.306739962024</v>
          </cell>
        </row>
        <row r="151">
          <cell r="C151">
            <v>15.270651119523816</v>
          </cell>
        </row>
        <row r="152">
          <cell r="C152">
            <v>15.235773170150399</v>
          </cell>
        </row>
        <row r="153">
          <cell r="C153">
            <v>15.202056351172503</v>
          </cell>
        </row>
        <row r="154">
          <cell r="C154">
            <v>15.169453589736261</v>
          </cell>
        </row>
        <row r="155">
          <cell r="C155">
            <v>15.13792032354</v>
          </cell>
        </row>
        <row r="156">
          <cell r="C156">
            <v>15.107414335666357</v>
          </cell>
        </row>
        <row r="157">
          <cell r="C157">
            <v>15.077895602284583</v>
          </cell>
        </row>
        <row r="158">
          <cell r="C158">
            <v>15.04932615206806</v>
          </cell>
        </row>
        <row r="159">
          <cell r="C159">
            <v>15.021669936288999</v>
          </cell>
        </row>
        <row r="160">
          <cell r="C160">
            <v>14.994892708656</v>
          </cell>
        </row>
        <row r="161">
          <cell r="C161">
            <v>14.968961914052535</v>
          </cell>
        </row>
        <row r="162">
          <cell r="C162">
            <v>14.943846585416544</v>
          </cell>
        </row>
        <row r="163">
          <cell r="C163">
            <v>14.919517248074515</v>
          </cell>
        </row>
        <row r="164">
          <cell r="C164">
            <v>14.895945830908799</v>
          </cell>
        </row>
        <row r="165">
          <cell r="C165">
            <v>14.873105583795528</v>
          </cell>
        </row>
        <row r="166">
          <cell r="C166">
            <v>14.850971000802641</v>
          </cell>
        </row>
        <row r="167">
          <cell r="C167">
            <v>14.829517748684605</v>
          </cell>
        </row>
        <row r="168">
          <cell r="C168">
            <v>14.80872260025251</v>
          </cell>
        </row>
        <row r="169">
          <cell r="C169">
            <v>14.788563372236036</v>
          </cell>
        </row>
        <row r="170">
          <cell r="C170">
            <v>14.769018867287999</v>
          </cell>
        </row>
        <row r="171">
          <cell r="C171">
            <v>14.750068819812737</v>
          </cell>
        </row>
        <row r="172">
          <cell r="C172">
            <v>14.73169384532744</v>
          </cell>
        </row>
        <row r="173">
          <cell r="C173">
            <v>14.713875393090502</v>
          </cell>
        </row>
        <row r="174">
          <cell r="C174">
            <v>14.696595701753564</v>
          </cell>
        </row>
        <row r="175">
          <cell r="C175">
            <v>14.679837757814527</v>
          </cell>
        </row>
        <row r="176">
          <cell r="C176">
            <v>14.663585256667197</v>
          </cell>
        </row>
        <row r="177">
          <cell r="C177">
            <v>14.647822566060297</v>
          </cell>
        </row>
        <row r="178">
          <cell r="C178">
            <v>14.632534691793598</v>
          </cell>
        </row>
        <row r="179">
          <cell r="C179">
            <v>14.617707245493163</v>
          </cell>
        </row>
        <row r="180">
          <cell r="C180">
            <v>14.60332641432</v>
          </cell>
        </row>
        <row r="181">
          <cell r="C181">
            <v>14.589378932478247</v>
          </cell>
        </row>
        <row r="182">
          <cell r="C182">
            <v>14.57585205439934</v>
          </cell>
        </row>
        <row r="183">
          <cell r="C183">
            <v>14.56273352948824</v>
          </cell>
        </row>
        <row r="184">
          <cell r="C184">
            <v>14.550011578326645</v>
          </cell>
        </row>
        <row r="185">
          <cell r="C185">
            <v>14.537674870236</v>
          </cell>
        </row>
        <row r="186">
          <cell r="C186">
            <v>14.525712502110519</v>
          </cell>
        </row>
        <row r="187">
          <cell r="C187">
            <v>14.514113978437164</v>
          </cell>
        </row>
        <row r="188">
          <cell r="C188">
            <v>14.502869192425599</v>
          </cell>
        </row>
        <row r="189">
          <cell r="C189">
            <v>14.49196840817687</v>
          </cell>
        </row>
        <row r="190">
          <cell r="C190">
            <v>14.481402243824729</v>
          </cell>
        </row>
        <row r="191">
          <cell r="C191">
            <v>14.471161655588173</v>
          </cell>
        </row>
        <row r="192">
          <cell r="C192">
            <v>14.461237922678398</v>
          </cell>
        </row>
        <row r="193">
          <cell r="C193">
            <v>14.451622633007087</v>
          </cell>
        </row>
        <row r="194">
          <cell r="C194">
            <v>14.442307669646903</v>
          </cell>
        </row>
        <row r="195">
          <cell r="C195">
            <v>14.433285197998433</v>
          </cell>
        </row>
        <row r="196">
          <cell r="C196">
            <v>14.424547653620854</v>
          </cell>
        </row>
        <row r="197">
          <cell r="C197">
            <v>14.416087730686709</v>
          </cell>
        </row>
        <row r="198">
          <cell r="C198">
            <v>14.407898371023702</v>
          </cell>
        </row>
        <row r="199">
          <cell r="C199">
            <v>14.399972753709037</v>
          </cell>
        </row>
        <row r="200">
          <cell r="C200">
            <v>14.392304285183998</v>
          </cell>
        </row>
        <row r="201">
          <cell r="C201">
            <v>14.38488658985877</v>
          </cell>
        </row>
        <row r="202">
          <cell r="C202">
            <v>14.377713501179253</v>
          </cell>
        </row>
        <row r="203">
          <cell r="C203">
            <v>14.370779053129697</v>
          </cell>
        </row>
        <row r="204">
          <cell r="C204">
            <v>14.364077472146478</v>
          </cell>
        </row>
        <row r="205">
          <cell r="C205">
            <v>14.357603169419997</v>
          </cell>
        </row>
        <row r="206">
          <cell r="C206">
            <v>14.351350733563198</v>
          </cell>
        </row>
        <row r="207">
          <cell r="C207">
            <v>14.345314923626399</v>
          </cell>
        </row>
        <row r="208">
          <cell r="C208">
            <v>14.339490662439598</v>
          </cell>
        </row>
        <row r="209">
          <cell r="C209">
            <v>14.333873030264426</v>
          </cell>
        </row>
        <row r="210">
          <cell r="C210">
            <v>14.328457258739073</v>
          </cell>
        </row>
        <row r="211">
          <cell r="C211">
            <v>14.323238725100575</v>
          </cell>
        </row>
        <row r="212">
          <cell r="C212">
            <v>14.31821294666967</v>
          </cell>
        </row>
        <row r="213">
          <cell r="C213">
            <v>14.313375575584544</v>
          </cell>
        </row>
        <row r="214">
          <cell r="C214">
            <v>14.308722393770294</v>
          </cell>
        </row>
        <row r="215">
          <cell r="C215">
            <v>14.304249308132</v>
          </cell>
        </row>
        <row r="216">
          <cell r="C216">
            <v>14.299952345959907</v>
          </cell>
        </row>
        <row r="217">
          <cell r="C217">
            <v>14.295827650535774</v>
          </cell>
        </row>
        <row r="218">
          <cell r="C218">
            <v>14.291871476930295</v>
          </cell>
        </row>
        <row r="219">
          <cell r="C219">
            <v>14.288080187981919</v>
          </cell>
        </row>
        <row r="220">
          <cell r="C220">
            <v>14.284450250447998</v>
          </cell>
        </row>
        <row r="221">
          <cell r="C221">
            <v>14.280978231319709</v>
          </cell>
        </row>
        <row r="222">
          <cell r="C222">
            <v>14.277660794292705</v>
          </cell>
        </row>
        <row r="223">
          <cell r="C223">
            <v>14.274494696385851</v>
          </cell>
        </row>
        <row r="224">
          <cell r="C224">
            <v>14.2714767847008</v>
          </cell>
        </row>
        <row r="225">
          <cell r="C225">
            <v>14.268603993315722</v>
          </cell>
        </row>
        <row r="226">
          <cell r="C226">
            <v>14.265873340306651</v>
          </cell>
        </row>
        <row r="227">
          <cell r="C227">
            <v>14.2632819248904</v>
          </cell>
        </row>
        <row r="228">
          <cell r="C228">
            <v>14.260826924683329</v>
          </cell>
        </row>
        <row r="229">
          <cell r="C229">
            <v>14.25850559307049</v>
          </cell>
        </row>
        <row r="230">
          <cell r="C230">
            <v>14.256315256679997</v>
          </cell>
        </row>
        <row r="231">
          <cell r="C231">
            <v>14.25425331295777</v>
          </cell>
        </row>
      </sheetData>
      <sheetData sheetId="14" refreshError="1"/>
      <sheetData sheetId="15" refreshError="1">
        <row r="8">
          <cell r="A8">
            <v>5</v>
          </cell>
          <cell r="AJ8">
            <v>10.936253750400001</v>
          </cell>
          <cell r="AK8">
            <v>36.753010958399997</v>
          </cell>
          <cell r="AL8">
            <v>15.361293475200002</v>
          </cell>
          <cell r="AM8">
            <v>32.815651792800004</v>
          </cell>
        </row>
        <row r="9">
          <cell r="A9">
            <v>6</v>
          </cell>
          <cell r="N9">
            <v>14.293655417395202</v>
          </cell>
          <cell r="O9">
            <v>42.024148111897603</v>
          </cell>
          <cell r="P9">
            <v>13.363354139007999</v>
          </cell>
          <cell r="Q9">
            <v>37.528599018570667</v>
          </cell>
          <cell r="AJ9">
            <v>12.0989364672</v>
          </cell>
          <cell r="AK9">
            <v>32.547108316799999</v>
          </cell>
          <cell r="AL9">
            <v>15.665670455359999</v>
          </cell>
          <cell r="AM9">
            <v>29.931956821546667</v>
          </cell>
        </row>
        <row r="10">
          <cell r="A10">
            <v>7</v>
          </cell>
          <cell r="N10">
            <v>14.556302705894398</v>
          </cell>
          <cell r="O10">
            <v>38.081409676147203</v>
          </cell>
          <cell r="P10">
            <v>13.664864761376</v>
          </cell>
          <cell r="Q10">
            <v>34.097957651659428</v>
          </cell>
          <cell r="AD10">
            <v>13.03665</v>
          </cell>
          <cell r="AE10">
            <v>20.940523371428572</v>
          </cell>
          <cell r="AH10">
            <v>10.647123480960001</v>
          </cell>
          <cell r="AI10">
            <v>27.682290405394287</v>
          </cell>
          <cell r="AJ10">
            <v>13.261619184000001</v>
          </cell>
          <cell r="AK10">
            <v>29.708989675200005</v>
          </cell>
          <cell r="AL10">
            <v>15.97004743552</v>
          </cell>
          <cell r="AM10">
            <v>27.915657124960003</v>
          </cell>
        </row>
        <row r="11">
          <cell r="A11">
            <v>8</v>
          </cell>
          <cell r="N11">
            <v>14.8189499943936</v>
          </cell>
          <cell r="O11">
            <v>35.157186760396804</v>
          </cell>
          <cell r="P11">
            <v>13.966375383743999</v>
          </cell>
          <cell r="Q11">
            <v>31.562665454272004</v>
          </cell>
          <cell r="AD11">
            <v>13.1039172</v>
          </cell>
          <cell r="AE11">
            <v>19.956743400000001</v>
          </cell>
          <cell r="AH11">
            <v>10.89150688704</v>
          </cell>
          <cell r="AI11">
            <v>25.568168502719999</v>
          </cell>
          <cell r="AJ11">
            <v>14.424301900800002</v>
          </cell>
          <cell r="AK11">
            <v>27.725736033600004</v>
          </cell>
          <cell r="AL11">
            <v>16.274424415680002</v>
          </cell>
          <cell r="AM11">
            <v>26.441479475039998</v>
          </cell>
        </row>
        <row r="12">
          <cell r="A12">
            <v>9</v>
          </cell>
          <cell r="N12">
            <v>15.081597282892799</v>
          </cell>
          <cell r="O12">
            <v>32.911974191313071</v>
          </cell>
          <cell r="P12">
            <v>14.267886006112001</v>
          </cell>
          <cell r="Q12">
            <v>29.624272703233785</v>
          </cell>
          <cell r="AD12">
            <v>13.171184400000001</v>
          </cell>
          <cell r="AE12">
            <v>19.199055333333334</v>
          </cell>
          <cell r="AH12">
            <v>11.135890293119999</v>
          </cell>
          <cell r="AI12">
            <v>23.951005179093336</v>
          </cell>
          <cell r="AJ12">
            <v>15.586984617600002</v>
          </cell>
          <cell r="AK12">
            <v>26.312392392</v>
          </cell>
          <cell r="AL12">
            <v>16.578801395839999</v>
          </cell>
          <cell r="AM12">
            <v>25.328716522897775</v>
          </cell>
        </row>
        <row r="13">
          <cell r="A13">
            <v>10</v>
          </cell>
          <cell r="L13">
            <v>11.682603967871998</v>
          </cell>
          <cell r="M13">
            <v>25.950679633535998</v>
          </cell>
          <cell r="N13">
            <v>15.344244571392002</v>
          </cell>
          <cell r="O13">
            <v>31.142068864896004</v>
          </cell>
          <cell r="P13">
            <v>14.56939662848</v>
          </cell>
          <cell r="Q13">
            <v>28.103709564640003</v>
          </cell>
          <cell r="AD13">
            <v>13.238451600000001</v>
          </cell>
          <cell r="AE13">
            <v>18.599631599999999</v>
          </cell>
          <cell r="AH13">
            <v>11.3802736992</v>
          </cell>
          <cell r="AI13">
            <v>22.681712860800001</v>
          </cell>
          <cell r="AJ13">
            <v>16.749667334400005</v>
          </cell>
          <cell r="AK13">
            <v>25.297985750399999</v>
          </cell>
          <cell r="AL13">
            <v>16.883178376</v>
          </cell>
          <cell r="AM13">
            <v>24.468943859199996</v>
          </cell>
        </row>
        <row r="14">
          <cell r="A14">
            <v>11</v>
          </cell>
          <cell r="L14">
            <v>11.7660115675392</v>
          </cell>
          <cell r="M14">
            <v>24.65737310027869</v>
          </cell>
          <cell r="N14">
            <v>15.606891859891201</v>
          </cell>
          <cell r="O14">
            <v>29.717841533145602</v>
          </cell>
          <cell r="P14">
            <v>14.870907250847999</v>
          </cell>
          <cell r="Q14">
            <v>26.887022507824</v>
          </cell>
          <cell r="AD14">
            <v>13.305718800000001</v>
          </cell>
          <cell r="AE14">
            <v>18.115309199999999</v>
          </cell>
          <cell r="AH14">
            <v>11.624657105279999</v>
          </cell>
          <cell r="AI14">
            <v>21.665417637294546</v>
          </cell>
          <cell r="AJ14">
            <v>17.912350051200001</v>
          </cell>
          <cell r="AK14">
            <v>24.573715108800005</v>
          </cell>
          <cell r="AL14">
            <v>17.187555356160001</v>
          </cell>
          <cell r="AM14">
            <v>23.793164132552729</v>
          </cell>
        </row>
        <row r="15">
          <cell r="A15">
            <v>12</v>
          </cell>
          <cell r="L15">
            <v>11.849419167206397</v>
          </cell>
          <cell r="M15">
            <v>23.586568289203196</v>
          </cell>
          <cell r="N15">
            <v>15.869539148390402</v>
          </cell>
          <cell r="O15">
            <v>28.552872697395202</v>
          </cell>
          <cell r="P15">
            <v>15.172417873216</v>
          </cell>
          <cell r="Q15">
            <v>25.89824251234133</v>
          </cell>
          <cell r="AD15">
            <v>13.372986000000001</v>
          </cell>
          <cell r="AE15">
            <v>17.717312800000002</v>
          </cell>
          <cell r="AH15">
            <v>11.869040511360001</v>
          </cell>
          <cell r="AI15">
            <v>20.838870234880002</v>
          </cell>
          <cell r="AJ15">
            <v>19.075032768</v>
          </cell>
          <cell r="AK15">
            <v>24.067046467200001</v>
          </cell>
          <cell r="AL15">
            <v>17.491932336320001</v>
          </cell>
          <cell r="AM15">
            <v>23.255379108693333</v>
          </cell>
        </row>
        <row r="16">
          <cell r="A16">
            <v>13</v>
          </cell>
          <cell r="L16">
            <v>11.9328267668736</v>
          </cell>
          <cell r="M16">
            <v>22.686918649036798</v>
          </cell>
          <cell r="N16">
            <v>16.132186436889601</v>
          </cell>
          <cell r="O16">
            <v>27.587333473952491</v>
          </cell>
          <cell r="P16">
            <v>15.473928495584001</v>
          </cell>
          <cell r="Q16">
            <v>25.084775640961233</v>
          </cell>
          <cell r="AD16">
            <v>13.440253200000001</v>
          </cell>
          <cell r="AE16">
            <v>17.385721015384615</v>
          </cell>
          <cell r="AH16">
            <v>12.11342391744</v>
          </cell>
          <cell r="AI16">
            <v>20.158282694843077</v>
          </cell>
          <cell r="AJ16">
            <v>20.237715484799999</v>
          </cell>
          <cell r="AK16">
            <v>23.727763979446156</v>
          </cell>
          <cell r="AL16">
            <v>17.796309316479999</v>
          </cell>
          <cell r="AM16">
            <v>22.82374385620923</v>
          </cell>
        </row>
        <row r="17">
          <cell r="A17">
            <v>14</v>
          </cell>
          <cell r="L17">
            <v>12.016234366540798</v>
          </cell>
          <cell r="M17">
            <v>21.921748071727542</v>
          </cell>
          <cell r="N17">
            <v>16.3948337253888</v>
          </cell>
          <cell r="O17">
            <v>26.778488945894399</v>
          </cell>
          <cell r="P17">
            <v>15.775439117951999</v>
          </cell>
          <cell r="Q17">
            <v>24.409054795661717</v>
          </cell>
          <cell r="AD17">
            <v>13.507520400000001</v>
          </cell>
          <cell r="AE17">
            <v>17.106304285714284</v>
          </cell>
          <cell r="AH17">
            <v>12.357807323519999</v>
          </cell>
          <cell r="AI17">
            <v>19.592377903817145</v>
          </cell>
          <cell r="AJ17">
            <v>21.400398201599998</v>
          </cell>
          <cell r="AK17">
            <v>23.519999184</v>
          </cell>
          <cell r="AL17">
            <v>18.100686296639999</v>
          </cell>
          <cell r="AM17">
            <v>22.475511995520002</v>
          </cell>
        </row>
        <row r="18">
          <cell r="A18">
            <v>15</v>
          </cell>
          <cell r="L18">
            <v>12.099641966207999</v>
          </cell>
          <cell r="M18">
            <v>21.264160744703997</v>
          </cell>
          <cell r="N18">
            <v>16.657481013887999</v>
          </cell>
          <cell r="O18">
            <v>26.095000174144001</v>
          </cell>
          <cell r="P18">
            <v>16.07694974032</v>
          </cell>
          <cell r="Q18">
            <v>23.843530771226668</v>
          </cell>
          <cell r="AD18">
            <v>13.574787600000001</v>
          </cell>
          <cell r="AE18">
            <v>16.8686276</v>
          </cell>
          <cell r="AH18">
            <v>12.6021907296</v>
          </cell>
          <cell r="AI18">
            <v>19.118219312000001</v>
          </cell>
          <cell r="AJ18">
            <v>22.563080918400001</v>
          </cell>
          <cell r="AK18">
            <v>23.417448542399999</v>
          </cell>
          <cell r="AL18">
            <v>18.4050632768</v>
          </cell>
          <cell r="AM18">
            <v>22.194002848266667</v>
          </cell>
        </row>
        <row r="19">
          <cell r="A19">
            <v>16</v>
          </cell>
          <cell r="L19">
            <v>12.1830495658752</v>
          </cell>
          <cell r="M19">
            <v>20.693984808537596</v>
          </cell>
          <cell r="N19">
            <v>16.920128302387198</v>
          </cell>
          <cell r="O19">
            <v>25.5133629543936</v>
          </cell>
          <cell r="P19">
            <v>16.378460362687999</v>
          </cell>
          <cell r="Q19">
            <v>23.367541663743999</v>
          </cell>
          <cell r="AD19">
            <v>13.6420548</v>
          </cell>
          <cell r="AE19">
            <v>16.664864699999999</v>
          </cell>
          <cell r="AH19">
            <v>12.846574135679999</v>
          </cell>
          <cell r="AI19">
            <v>18.718604507040002</v>
          </cell>
          <cell r="AJ19">
            <v>23.7257636352</v>
          </cell>
          <cell r="AK19">
            <v>23.400384400800004</v>
          </cell>
          <cell r="AL19">
            <v>18.709440256960001</v>
          </cell>
          <cell r="AM19">
            <v>21.966705905680001</v>
          </cell>
        </row>
        <row r="20">
          <cell r="A20">
            <v>17</v>
          </cell>
          <cell r="L20">
            <v>12.266457165542398</v>
          </cell>
          <cell r="M20">
            <v>20.195794723665315</v>
          </cell>
          <cell r="N20">
            <v>17.182775590886401</v>
          </cell>
          <cell r="O20">
            <v>25.015603483349079</v>
          </cell>
          <cell r="P20">
            <v>16.679970985056002</v>
          </cell>
          <cell r="Q20">
            <v>22.965287193751532</v>
          </cell>
          <cell r="AD20">
            <v>13.709322</v>
          </cell>
          <cell r="AE20">
            <v>16.489030799999998</v>
          </cell>
          <cell r="AH20">
            <v>13.09095754176</v>
          </cell>
          <cell r="AI20">
            <v>18.380378703021179</v>
          </cell>
          <cell r="AL20">
            <v>19.013817237120001</v>
          </cell>
          <cell r="AM20">
            <v>21.784054308112943</v>
          </cell>
        </row>
        <row r="21">
          <cell r="A21">
            <v>18</v>
          </cell>
          <cell r="L21">
            <v>12.349864765209599</v>
          </cell>
          <cell r="M21">
            <v>19.757592848204798</v>
          </cell>
          <cell r="N21">
            <v>17.4454228793856</v>
          </cell>
          <cell r="O21">
            <v>24.587742136226137</v>
          </cell>
          <cell r="P21">
            <v>16.981481607424001</v>
          </cell>
          <cell r="Q21">
            <v>22.624478255000888</v>
          </cell>
          <cell r="AD21">
            <v>13.7765892</v>
          </cell>
          <cell r="AE21">
            <v>16.336471066666668</v>
          </cell>
          <cell r="AH21">
            <v>13.335340947839999</v>
          </cell>
          <cell r="AI21">
            <v>18.093310399786667</v>
          </cell>
          <cell r="AL21">
            <v>19.318194217280002</v>
          </cell>
          <cell r="AM21">
            <v>21.638607164728889</v>
          </cell>
        </row>
        <row r="22">
          <cell r="A22">
            <v>19</v>
          </cell>
          <cell r="L22">
            <v>12.4332723648768</v>
          </cell>
          <cell r="M22">
            <v>19.369907359617343</v>
          </cell>
          <cell r="N22">
            <v>17.708070167884802</v>
          </cell>
          <cell r="O22">
            <v>24.218742367142404</v>
          </cell>
          <cell r="P22">
            <v>17.282992229792004</v>
          </cell>
          <cell r="Q22">
            <v>22.335412921506524</v>
          </cell>
          <cell r="AD22">
            <v>13.8438564</v>
          </cell>
          <cell r="AE22">
            <v>16.203510631578951</v>
          </cell>
          <cell r="AH22">
            <v>13.579724353920001</v>
          </cell>
          <cell r="AI22">
            <v>17.849322097212632</v>
          </cell>
        </row>
        <row r="23">
          <cell r="A23">
            <v>20</v>
          </cell>
          <cell r="G23">
            <v>16.300059600000001</v>
          </cell>
          <cell r="L23">
            <v>12.516679964544</v>
          </cell>
          <cell r="M23">
            <v>19.025160799871998</v>
          </cell>
          <cell r="N23">
            <v>17.970717456384001</v>
          </cell>
          <cell r="O23">
            <v>23.899774939392</v>
          </cell>
          <cell r="P23">
            <v>17.58450285216</v>
          </cell>
          <cell r="Q23">
            <v>22.090329652480001</v>
          </cell>
          <cell r="AD23">
            <v>13.9111236</v>
          </cell>
          <cell r="AE23">
            <v>16.087209600000001</v>
          </cell>
          <cell r="AH23">
            <v>13.82410776</v>
          </cell>
          <cell r="AI23">
            <v>17.641951795199997</v>
          </cell>
        </row>
        <row r="24">
          <cell r="A24">
            <v>21</v>
          </cell>
          <cell r="G24">
            <v>16.188785988571425</v>
          </cell>
          <cell r="L24">
            <v>12.600087564211197</v>
          </cell>
          <cell r="M24">
            <v>18.717219036277029</v>
          </cell>
          <cell r="N24">
            <v>18.2333647448832</v>
          </cell>
          <cell r="O24">
            <v>23.6236923756416</v>
          </cell>
          <cell r="P24">
            <v>17.886013474528003</v>
          </cell>
          <cell r="Q24">
            <v>21.882945295854476</v>
          </cell>
          <cell r="AD24">
            <v>13.9783908</v>
          </cell>
          <cell r="AE24">
            <v>15.985188057142855</v>
          </cell>
          <cell r="AH24">
            <v>14.068491166080001</v>
          </cell>
          <cell r="AI24">
            <v>17.465968350811426</v>
          </cell>
        </row>
        <row r="25">
          <cell r="A25">
            <v>22</v>
          </cell>
          <cell r="G25">
            <v>16.089959519999997</v>
          </cell>
          <cell r="L25">
            <v>12.683495163878399</v>
          </cell>
          <cell r="M25">
            <v>18.441063232993745</v>
          </cell>
          <cell r="N25">
            <v>18.496012033382403</v>
          </cell>
          <cell r="O25">
            <v>23.384646739891199</v>
          </cell>
          <cell r="P25">
            <v>18.187524096896002</v>
          </cell>
          <cell r="Q25">
            <v>21.708119090848001</v>
          </cell>
          <cell r="AD25">
            <v>14.045658</v>
          </cell>
          <cell r="AE25">
            <v>15.8954988</v>
          </cell>
          <cell r="AH25">
            <v>14.31287457216</v>
          </cell>
          <cell r="AI25">
            <v>17.317091738007271</v>
          </cell>
        </row>
        <row r="26">
          <cell r="A26">
            <v>23</v>
          </cell>
          <cell r="G26">
            <v>16.001956653913044</v>
          </cell>
          <cell r="L26">
            <v>12.766902763545598</v>
          </cell>
          <cell r="M26">
            <v>18.192547395198886</v>
          </cell>
          <cell r="N26">
            <v>18.758659321881598</v>
          </cell>
          <cell r="O26">
            <v>23.177807128488627</v>
          </cell>
          <cell r="P26">
            <v>18.489034719264001</v>
          </cell>
          <cell r="Q26">
            <v>21.561604322032</v>
          </cell>
          <cell r="AD26">
            <v>14.112925199999999</v>
          </cell>
          <cell r="AE26">
            <v>15.816533269565216</v>
          </cell>
          <cell r="AH26">
            <v>14.557257978239999</v>
          </cell>
          <cell r="AI26">
            <v>17.191786283102608</v>
          </cell>
        </row>
        <row r="27">
          <cell r="A27">
            <v>24</v>
          </cell>
          <cell r="G27">
            <v>15.923424439999998</v>
          </cell>
          <cell r="L27">
            <v>12.850310363212797</v>
          </cell>
          <cell r="M27">
            <v>17.968216527206398</v>
          </cell>
          <cell r="N27">
            <v>19.021306610380798</v>
          </cell>
          <cell r="O27">
            <v>22.999147788390406</v>
          </cell>
          <cell r="P27">
            <v>18.790545341632001</v>
          </cell>
          <cell r="Q27">
            <v>21.439862059882667</v>
          </cell>
          <cell r="AD27">
            <v>14.180192399999999</v>
          </cell>
          <cell r="AE27">
            <v>15.746951000000001</v>
          </cell>
          <cell r="AH27">
            <v>14.801641384319998</v>
          </cell>
          <cell r="AI27">
            <v>17.087105591359997</v>
          </cell>
        </row>
        <row r="28">
          <cell r="A28">
            <v>25</v>
          </cell>
          <cell r="G28">
            <v>15.8532264</v>
          </cell>
          <cell r="L28">
            <v>12.933717962879998</v>
          </cell>
          <cell r="M28">
            <v>17.765168432639999</v>
          </cell>
          <cell r="N28">
            <v>19.28395389888</v>
          </cell>
          <cell r="O28">
            <v>22.845287087040003</v>
          </cell>
          <cell r="P28">
            <v>19.092055964000004</v>
          </cell>
          <cell r="Q28">
            <v>21.339919603600002</v>
          </cell>
          <cell r="AD28">
            <v>14.247459600000001</v>
          </cell>
          <cell r="AE28">
            <v>15.685626000000003</v>
          </cell>
          <cell r="AH28">
            <v>15.046024790399999</v>
          </cell>
          <cell r="AI28">
            <v>17.000574691200001</v>
          </cell>
        </row>
        <row r="29">
          <cell r="A29">
            <v>26</v>
          </cell>
          <cell r="G29">
            <v>15.79040089846154</v>
          </cell>
          <cell r="L29">
            <v>13.017125562547198</v>
          </cell>
          <cell r="M29">
            <v>17.580947406873598</v>
          </cell>
          <cell r="N29">
            <v>19.546601187379203</v>
          </cell>
          <cell r="O29">
            <v>22.713363643043447</v>
          </cell>
          <cell r="P29">
            <v>19.393566586367999</v>
          </cell>
          <cell r="Q29">
            <v>21.259261590968613</v>
          </cell>
          <cell r="AD29">
            <v>14.314726800000001</v>
          </cell>
          <cell r="AE29">
            <v>15.63160550769231</v>
          </cell>
        </row>
        <row r="30">
          <cell r="A30">
            <v>27</v>
          </cell>
          <cell r="G30">
            <v>15.734128764444446</v>
          </cell>
          <cell r="L30">
            <v>13.100533162214401</v>
          </cell>
          <cell r="M30">
            <v>17.413461553373864</v>
          </cell>
          <cell r="N30">
            <v>19.809248475878402</v>
          </cell>
          <cell r="O30">
            <v>22.600939983361425</v>
          </cell>
          <cell r="P30">
            <v>19.695077208736002</v>
          </cell>
          <cell r="Q30">
            <v>21.195745306027263</v>
          </cell>
          <cell r="AD30">
            <v>14.381994000000001</v>
          </cell>
          <cell r="AE30">
            <v>15.584077911111114</v>
          </cell>
        </row>
        <row r="31">
          <cell r="A31">
            <v>28</v>
          </cell>
          <cell r="G31">
            <v>15.68370785142857</v>
          </cell>
          <cell r="L31">
            <v>13.183940761881599</v>
          </cell>
          <cell r="M31">
            <v>17.260917817969368</v>
          </cell>
          <cell r="N31">
            <v>20.071895764377601</v>
          </cell>
          <cell r="O31">
            <v>22.505926845388803</v>
          </cell>
          <cell r="P31">
            <v>19.996587831104002</v>
          </cell>
          <cell r="Q31">
            <v>21.147534135094855</v>
          </cell>
          <cell r="AD31">
            <v>14.4492612</v>
          </cell>
          <cell r="AE31">
            <v>15.542347542857142</v>
          </cell>
        </row>
        <row r="32">
          <cell r="A32">
            <v>29</v>
          </cell>
          <cell r="G32">
            <v>15.638532860689656</v>
          </cell>
          <cell r="L32">
            <v>13.267348361548798</v>
          </cell>
          <cell r="M32">
            <v>17.121770464305435</v>
          </cell>
          <cell r="N32">
            <v>25.084671131520004</v>
          </cell>
          <cell r="O32">
            <v>22.426523140672884</v>
          </cell>
          <cell r="P32">
            <v>20.298098453472001</v>
          </cell>
          <cell r="Q32">
            <v>21.11304479051531</v>
          </cell>
          <cell r="AD32">
            <v>14.5165284</v>
          </cell>
          <cell r="AE32">
            <v>15.505814689655173</v>
          </cell>
        </row>
        <row r="33">
          <cell r="A33">
            <v>30</v>
          </cell>
          <cell r="G33">
            <v>15.598079200000001</v>
          </cell>
          <cell r="L33">
            <v>13.350755961215999</v>
          </cell>
          <cell r="M33">
            <v>16.994679854207995</v>
          </cell>
          <cell r="N33">
            <v>26.338579238400005</v>
          </cell>
          <cell r="O33">
            <v>22.361167925888005</v>
          </cell>
          <cell r="P33">
            <v>20.59960907584</v>
          </cell>
          <cell r="Q33">
            <v>21.090905089653333</v>
          </cell>
          <cell r="AD33">
            <v>14.5837956</v>
          </cell>
          <cell r="AE33">
            <v>15.473959600000001</v>
          </cell>
        </row>
        <row r="34">
          <cell r="A34">
            <v>31</v>
          </cell>
          <cell r="G34">
            <v>15.561889966451611</v>
          </cell>
          <cell r="L34">
            <v>13.434163560883199</v>
          </cell>
          <cell r="M34">
            <v>16.878479206041597</v>
          </cell>
          <cell r="N34">
            <v>27.592487345280006</v>
          </cell>
          <cell r="O34">
            <v>22.308501669750505</v>
          </cell>
          <cell r="P34">
            <v>20.901119698208003</v>
          </cell>
          <cell r="Q34">
            <v>21.079919905697551</v>
          </cell>
        </row>
        <row r="35">
          <cell r="A35">
            <v>32</v>
          </cell>
          <cell r="G35">
            <v>15.52956537</v>
          </cell>
          <cell r="L35">
            <v>13.517571160550398</v>
          </cell>
          <cell r="M35">
            <v>16.772147585875196</v>
          </cell>
          <cell r="N35">
            <v>28.846395452160007</v>
          </cell>
          <cell r="O35">
            <v>22.267334782387202</v>
          </cell>
          <cell r="P35">
            <v>21.202630320576002</v>
          </cell>
          <cell r="Q35">
            <v>21.079043502688002</v>
          </cell>
        </row>
        <row r="36">
          <cell r="A36">
            <v>33</v>
          </cell>
          <cell r="G36">
            <v>15.50075408</v>
          </cell>
          <cell r="L36">
            <v>13.600978760217599</v>
          </cell>
          <cell r="M36">
            <v>16.674787809345162</v>
          </cell>
          <cell r="N36">
            <v>30.10030355904</v>
          </cell>
          <cell r="O36">
            <v>22.236621866636799</v>
          </cell>
          <cell r="P36">
            <v>29.495262987840007</v>
          </cell>
          <cell r="Q36">
            <v>21.087356900538666</v>
          </cell>
        </row>
        <row r="37">
          <cell r="A37">
            <v>34</v>
          </cell>
          <cell r="G37">
            <v>15.475146098823533</v>
          </cell>
          <cell r="L37">
            <v>13.684386359884797</v>
          </cell>
          <cell r="M37">
            <v>16.585608243189455</v>
          </cell>
          <cell r="P37">
            <v>31.233241784320004</v>
          </cell>
          <cell r="Q37">
            <v>21.104049234467766</v>
          </cell>
        </row>
        <row r="38">
          <cell r="A38">
            <v>35</v>
          </cell>
          <cell r="E38">
            <v>24.003558817352143</v>
          </cell>
          <cell r="G38">
            <v>15.452466857142859</v>
          </cell>
          <cell r="H38">
            <v>17.101838438999998</v>
          </cell>
          <cell r="I38">
            <v>23.778442999499998</v>
          </cell>
          <cell r="L38">
            <v>13.767793959551998</v>
          </cell>
          <cell r="M38">
            <v>16.503907726518854</v>
          </cell>
          <cell r="P38">
            <v>32.971220580800008</v>
          </cell>
          <cell r="Q38">
            <v>21.128402309954286</v>
          </cell>
        </row>
        <row r="39">
          <cell r="A39">
            <v>36</v>
          </cell>
          <cell r="E39">
            <v>23.883772980918664</v>
          </cell>
          <cell r="G39">
            <v>15.432472293333335</v>
          </cell>
          <cell r="H39">
            <v>17.1457360984</v>
          </cell>
          <cell r="I39">
            <v>23.59359145142222</v>
          </cell>
          <cell r="L39">
            <v>13.8512015592192</v>
          </cell>
          <cell r="M39">
            <v>16.429063005209599</v>
          </cell>
          <cell r="P39">
            <v>34.709199377280008</v>
          </cell>
          <cell r="Q39">
            <v>21.159777731868445</v>
          </cell>
        </row>
        <row r="40">
          <cell r="A40">
            <v>37</v>
          </cell>
          <cell r="E40">
            <v>23.773460250495486</v>
          </cell>
          <cell r="G40">
            <v>15.414944730810811</v>
          </cell>
          <cell r="H40">
            <v>17.189633757799999</v>
          </cell>
          <cell r="I40">
            <v>23.419918302143241</v>
          </cell>
          <cell r="L40">
            <v>13.934609158886399</v>
          </cell>
          <cell r="M40">
            <v>16.360518203962116</v>
          </cell>
          <cell r="P40">
            <v>36.447178173760001</v>
          </cell>
          <cell r="Q40">
            <v>21.197606120770164</v>
          </cell>
        </row>
        <row r="41">
          <cell r="A41">
            <v>38</v>
          </cell>
          <cell r="E41">
            <v>23.671872749292316</v>
          </cell>
          <cell r="G41">
            <v>15.399689406315792</v>
          </cell>
          <cell r="H41">
            <v>17.233531417199998</v>
          </cell>
          <cell r="I41">
            <v>23.256541046494736</v>
          </cell>
          <cell r="L41">
            <v>14.0180167585536</v>
          </cell>
          <cell r="M41">
            <v>16.297775960666272</v>
          </cell>
          <cell r="P41">
            <v>38.185156970240008</v>
          </cell>
          <cell r="Q41">
            <v>21.241378031897266</v>
          </cell>
        </row>
        <row r="42">
          <cell r="A42">
            <v>39</v>
          </cell>
          <cell r="E42">
            <v>23.578339305830688</v>
          </cell>
          <cell r="G42">
            <v>15.386531532307691</v>
          </cell>
          <cell r="H42">
            <v>17.277429076600001</v>
          </cell>
          <cell r="I42">
            <v>23.102667692658972</v>
          </cell>
          <cell r="L42">
            <v>14.101424358220799</v>
          </cell>
          <cell r="M42">
            <v>16.240389924710396</v>
          </cell>
        </row>
        <row r="43">
          <cell r="A43">
            <v>40</v>
          </cell>
          <cell r="E43">
            <v>23.492255865779999</v>
          </cell>
          <cell r="G43">
            <v>15.375313800000001</v>
          </cell>
          <cell r="H43">
            <v>17.321326736</v>
          </cell>
          <cell r="I43">
            <v>22.957585447999996</v>
          </cell>
          <cell r="L43">
            <v>14.184831957887999</v>
          </cell>
          <cell r="M43">
            <v>16.187958380544</v>
          </cell>
        </row>
        <row r="44">
          <cell r="A44">
            <v>41</v>
          </cell>
          <cell r="E44">
            <v>23.413077306939442</v>
          </cell>
          <cell r="G44">
            <v>15.365894247804878</v>
          </cell>
          <cell r="H44">
            <v>17.365224395399999</v>
          </cell>
          <cell r="I44">
            <v>22.82065106062683</v>
          </cell>
          <cell r="L44">
            <v>14.268239557555198</v>
          </cell>
          <cell r="M44">
            <v>16.1401188043776</v>
          </cell>
        </row>
        <row r="45">
          <cell r="A45">
            <v>42</v>
          </cell>
          <cell r="E45">
            <v>23.340310423508289</v>
          </cell>
          <cell r="G45">
            <v>15.358144434285716</v>
          </cell>
          <cell r="H45">
            <v>17.409122054800001</v>
          </cell>
          <cell r="I45">
            <v>22.691282540733329</v>
          </cell>
          <cell r="L45">
            <v>14.351647157222398</v>
          </cell>
          <cell r="M45">
            <v>16.096543198496914</v>
          </cell>
        </row>
        <row r="46">
          <cell r="A46">
            <v>43</v>
          </cell>
          <cell r="E46">
            <v>23.273507889295185</v>
          </cell>
          <cell r="G46">
            <v>15.351947866046512</v>
          </cell>
          <cell r="H46">
            <v>17.4530197142</v>
          </cell>
          <cell r="I46">
            <v>22.568952037099997</v>
          </cell>
          <cell r="L46">
            <v>14.435054756889597</v>
          </cell>
          <cell r="M46">
            <v>16.056934076602939</v>
          </cell>
        </row>
        <row r="47">
          <cell r="A47">
            <v>44</v>
          </cell>
          <cell r="E47">
            <v>23.212263044126185</v>
          </cell>
          <cell r="G47">
            <v>15.34719864</v>
          </cell>
          <cell r="H47">
            <v>17.496917373599999</v>
          </cell>
          <cell r="I47">
            <v>22.453179684981819</v>
          </cell>
          <cell r="L47">
            <v>14.5184623565568</v>
          </cell>
          <cell r="M47">
            <v>16.021020996605671</v>
          </cell>
        </row>
        <row r="48">
          <cell r="A48">
            <v>45</v>
          </cell>
          <cell r="E48">
            <v>23.156205375398333</v>
          </cell>
          <cell r="G48">
            <v>15.343800266666669</v>
          </cell>
          <cell r="H48">
            <v>17.540815032999998</v>
          </cell>
          <cell r="I48">
            <v>22.343528274277777</v>
          </cell>
          <cell r="L48">
            <v>14.601869956224</v>
          </cell>
          <cell r="M48">
            <v>15.988557555711999</v>
          </cell>
        </row>
        <row r="49">
          <cell r="A49">
            <v>46</v>
          </cell>
          <cell r="E49">
            <v>23.104996588995913</v>
          </cell>
          <cell r="G49">
            <v>15.34166464695652</v>
          </cell>
          <cell r="H49">
            <v>17.5847126924</v>
          </cell>
          <cell r="I49">
            <v>22.23959861315652</v>
          </cell>
          <cell r="L49">
            <v>14.685277555891199</v>
          </cell>
          <cell r="M49">
            <v>15.959318777458641</v>
          </cell>
        </row>
        <row r="50">
          <cell r="A50">
            <v>47</v>
          </cell>
          <cell r="E50">
            <v>23.058327181791768</v>
          </cell>
          <cell r="G50">
            <v>15.340711179574466</v>
          </cell>
          <cell r="H50">
            <v>17.628610351799999</v>
          </cell>
          <cell r="I50">
            <v>22.141025483559577</v>
          </cell>
          <cell r="L50">
            <v>14.7686851555584</v>
          </cell>
          <cell r="M50">
            <v>15.93309883231537</v>
          </cell>
        </row>
        <row r="51">
          <cell r="A51">
            <v>48</v>
          </cell>
          <cell r="E51">
            <v>23.015913442585997</v>
          </cell>
          <cell r="G51">
            <v>15.340865980000002</v>
          </cell>
          <cell r="H51">
            <v>17.672508011199998</v>
          </cell>
          <cell r="I51">
            <v>22.047474102266666</v>
          </cell>
          <cell r="L51">
            <v>14.852092755225598</v>
          </cell>
          <cell r="M51">
            <v>15.9097090432128</v>
          </cell>
        </row>
        <row r="52">
          <cell r="A52">
            <v>49</v>
          </cell>
          <cell r="E52">
            <v>22.977494820276675</v>
          </cell>
          <cell r="G52">
            <v>15.342061195102044</v>
          </cell>
          <cell r="H52">
            <v>17.716405670600004</v>
          </cell>
          <cell r="I52">
            <v>21.958637015299999</v>
          </cell>
          <cell r="L52">
            <v>14.935500354892799</v>
          </cell>
          <cell r="M52">
            <v>15.888976135291301</v>
          </cell>
        </row>
        <row r="53">
          <cell r="A53">
            <v>50</v>
          </cell>
          <cell r="E53">
            <v>22.94283160785</v>
          </cell>
          <cell r="G53">
            <v>15.344234399999999</v>
          </cell>
          <cell r="H53">
            <v>17.760303329999999</v>
          </cell>
          <cell r="I53">
            <v>21.874231364999996</v>
          </cell>
          <cell r="L53">
            <v>15.018907954559999</v>
          </cell>
          <cell r="M53">
            <v>15.870740695679999</v>
          </cell>
        </row>
        <row r="54">
          <cell r="A54">
            <v>51</v>
          </cell>
          <cell r="E54">
            <v>22.911702898842297</v>
          </cell>
          <cell r="G54">
            <v>15.347328065882355</v>
          </cell>
          <cell r="H54">
            <v>17.804200989399998</v>
          </cell>
          <cell r="I54">
            <v>21.793996478621569</v>
          </cell>
        </row>
        <row r="55">
          <cell r="A55">
            <v>52</v>
          </cell>
          <cell r="E55">
            <v>22.883904779594769</v>
          </cell>
          <cell r="G55">
            <v>15.35128908923077</v>
          </cell>
          <cell r="H55">
            <v>17.848098648800001</v>
          </cell>
          <cell r="I55">
            <v>21.717691735169232</v>
          </cell>
        </row>
        <row r="56">
          <cell r="A56">
            <v>53</v>
          </cell>
          <cell r="E56">
            <v>22.859248726158736</v>
          </cell>
          <cell r="G56">
            <v>15.356068374339625</v>
          </cell>
          <cell r="H56">
            <v>17.8919963082</v>
          </cell>
          <cell r="I56">
            <v>21.645094673722642</v>
          </cell>
        </row>
        <row r="57">
          <cell r="A57">
            <v>54</v>
          </cell>
          <cell r="E57">
            <v>22.837560179322441</v>
          </cell>
          <cell r="G57">
            <v>15.361620462222223</v>
          </cell>
          <cell r="H57">
            <v>17.935893967600002</v>
          </cell>
          <cell r="I57">
            <v>21.575999311948149</v>
          </cell>
        </row>
        <row r="58">
          <cell r="A58">
            <v>55</v>
          </cell>
          <cell r="E58">
            <v>22.818677275089541</v>
          </cell>
          <cell r="G58">
            <v>15.367903200000002</v>
          </cell>
          <cell r="H58">
            <v>17.979791626999997</v>
          </cell>
          <cell r="I58">
            <v>21.510214648045451</v>
          </cell>
        </row>
        <row r="59">
          <cell r="A59">
            <v>56</v>
          </cell>
          <cell r="E59">
            <v>22.802449711177712</v>
          </cell>
          <cell r="H59">
            <v>18.0236892864</v>
          </cell>
          <cell r="I59">
            <v>21.447563323200001</v>
          </cell>
        </row>
        <row r="60">
          <cell r="A60">
            <v>57</v>
          </cell>
          <cell r="E60">
            <v>22.788737732833209</v>
          </cell>
          <cell r="H60">
            <v>18.067586945799999</v>
          </cell>
          <cell r="I60">
            <v>21.387880424829824</v>
          </cell>
        </row>
        <row r="61">
          <cell r="A61">
            <v>58</v>
          </cell>
          <cell r="E61">
            <v>22.77741122356117</v>
          </cell>
          <cell r="H61">
            <v>18.111484605199998</v>
          </cell>
          <cell r="I61">
            <v>21.331012413634479</v>
          </cell>
        </row>
        <row r="62">
          <cell r="A62">
            <v>59</v>
          </cell>
          <cell r="E62">
            <v>22.768348888324013</v>
          </cell>
          <cell r="H62">
            <v>18.1553822646</v>
          </cell>
          <cell r="I62">
            <v>21.276816159757622</v>
          </cell>
        </row>
        <row r="63">
          <cell r="A63">
            <v>60</v>
          </cell>
          <cell r="E63">
            <v>22.761437518420003</v>
          </cell>
          <cell r="H63">
            <v>18.199279923999999</v>
          </cell>
          <cell r="I63">
            <v>21.225158075333333</v>
          </cell>
        </row>
        <row r="64">
          <cell r="A64">
            <v>61</v>
          </cell>
          <cell r="E64">
            <v>22.756571328668802</v>
          </cell>
          <cell r="H64">
            <v>18.243177583399998</v>
          </cell>
          <cell r="I64">
            <v>21.175913332355734</v>
          </cell>
        </row>
        <row r="65">
          <cell r="A65">
            <v>62</v>
          </cell>
          <cell r="E65">
            <v>22.753651358740449</v>
          </cell>
          <cell r="H65">
            <v>18.287075242799997</v>
          </cell>
          <cell r="I65">
            <v>21.128965156238706</v>
          </cell>
        </row>
        <row r="66">
          <cell r="A66">
            <v>63</v>
          </cell>
          <cell r="E66">
            <v>22.752584931500522</v>
          </cell>
          <cell r="H66">
            <v>18.330972902199999</v>
          </cell>
          <cell r="I66">
            <v>21.084204186655555</v>
          </cell>
        </row>
        <row r="67">
          <cell r="A67">
            <v>64</v>
          </cell>
          <cell r="E67">
            <v>22.753285162135498</v>
          </cell>
          <cell r="H67">
            <v>18.374870561599998</v>
          </cell>
          <cell r="I67">
            <v>21.0415278983</v>
          </cell>
        </row>
        <row r="68">
          <cell r="A68">
            <v>65</v>
          </cell>
          <cell r="E68">
            <v>22.755670512589614</v>
          </cell>
          <cell r="H68">
            <v>18.418768220999997</v>
          </cell>
          <cell r="I68">
            <v>21.000840075115381</v>
          </cell>
        </row>
        <row r="69">
          <cell r="A69">
            <v>66</v>
          </cell>
          <cell r="E69">
            <v>22.759664386507453</v>
          </cell>
          <cell r="H69">
            <v>18.462665880400003</v>
          </cell>
          <cell r="I69">
            <v>20.962050332321212</v>
          </cell>
        </row>
        <row r="70">
          <cell r="A70">
            <v>67</v>
          </cell>
          <cell r="E70">
            <v>22.765194760450342</v>
          </cell>
          <cell r="H70">
            <v>18.506563539799998</v>
          </cell>
          <cell r="I70">
            <v>20.925073681243287</v>
          </cell>
        </row>
        <row r="71">
          <cell r="A71">
            <v>68</v>
          </cell>
          <cell r="E71">
            <v>22.772193847652467</v>
          </cell>
          <cell r="H71">
            <v>18.550461199199997</v>
          </cell>
          <cell r="I71">
            <v>20.889830132541174</v>
          </cell>
        </row>
        <row r="72">
          <cell r="A72">
            <v>69</v>
          </cell>
          <cell r="E72">
            <v>22.780597791015609</v>
          </cell>
          <cell r="H72">
            <v>18.5943588586</v>
          </cell>
          <cell r="I72">
            <v>20.856244333937681</v>
          </cell>
        </row>
        <row r="73">
          <cell r="A73">
            <v>70</v>
          </cell>
          <cell r="E73">
            <v>22.790346382418566</v>
          </cell>
          <cell r="H73">
            <v>18.638256517999999</v>
          </cell>
          <cell r="I73">
            <v>20.824245239000003</v>
          </cell>
        </row>
        <row r="74">
          <cell r="A74">
            <v>71</v>
          </cell>
          <cell r="E74">
            <v>22.801382805747</v>
          </cell>
          <cell r="H74">
            <v>18.682154177400001</v>
          </cell>
          <cell r="I74">
            <v>20.793765803911267</v>
          </cell>
        </row>
        <row r="75">
          <cell r="A75">
            <v>72</v>
          </cell>
          <cell r="E75">
            <v>22.813653401337334</v>
          </cell>
          <cell r="H75">
            <v>18.7260518368</v>
          </cell>
          <cell r="I75">
            <v>20.764742709511111</v>
          </cell>
        </row>
        <row r="76">
          <cell r="A76">
            <v>73</v>
          </cell>
          <cell r="E76">
            <v>22.827107449781543</v>
          </cell>
          <cell r="H76">
            <v>18.769949496199999</v>
          </cell>
          <cell r="I76">
            <v>20.737116106182189</v>
          </cell>
        </row>
        <row r="77">
          <cell r="A77">
            <v>74</v>
          </cell>
          <cell r="E77">
            <v>22.841696973261243</v>
          </cell>
          <cell r="H77">
            <v>18.813847155599998</v>
          </cell>
          <cell r="I77">
            <v>20.710829379421622</v>
          </cell>
        </row>
        <row r="78">
          <cell r="A78">
            <v>75</v>
          </cell>
          <cell r="E78">
            <v>22.857376552774994</v>
          </cell>
          <cell r="H78">
            <v>18.857744814999997</v>
          </cell>
          <cell r="I78">
            <v>20.685828934166668</v>
          </cell>
        </row>
        <row r="79">
          <cell r="A79">
            <v>76</v>
          </cell>
          <cell r="E79">
            <v>22.874103159795155</v>
          </cell>
          <cell r="H79">
            <v>18.901642474400003</v>
          </cell>
          <cell r="I79">
            <v>20.662063996147371</v>
          </cell>
        </row>
        <row r="80">
          <cell r="A80">
            <v>77</v>
          </cell>
          <cell r="E80">
            <v>22.891836001042243</v>
          </cell>
          <cell r="H80">
            <v>18.945540133799998</v>
          </cell>
          <cell r="I80">
            <v>20.639486428718179</v>
          </cell>
        </row>
        <row r="81">
          <cell r="A81">
            <v>78</v>
          </cell>
          <cell r="E81">
            <v>22.910536375199847</v>
          </cell>
          <cell r="H81">
            <v>18.9894377932</v>
          </cell>
          <cell r="I81">
            <v>20.618050563779487</v>
          </cell>
        </row>
        <row r="82">
          <cell r="A82">
            <v>79</v>
          </cell>
          <cell r="E82">
            <v>22.930167540511857</v>
          </cell>
          <cell r="H82">
            <v>19.033335452599999</v>
          </cell>
          <cell r="I82">
            <v>20.597713045540505</v>
          </cell>
        </row>
        <row r="83">
          <cell r="A83">
            <v>80</v>
          </cell>
          <cell r="E83">
            <v>22.950694592309993</v>
          </cell>
          <cell r="H83">
            <v>19.077233111999998</v>
          </cell>
          <cell r="I83">
            <v>20.578432685999996</v>
          </cell>
          <cell r="T83">
            <v>18.985132756920002</v>
          </cell>
          <cell r="U83">
            <v>21.153250070472005</v>
          </cell>
          <cell r="V83">
            <v>19.111325971328004</v>
          </cell>
          <cell r="W83">
            <v>22.237323880864004</v>
          </cell>
        </row>
        <row r="84">
          <cell r="A84">
            <v>81</v>
          </cell>
          <cell r="H84">
            <v>19.121130771400001</v>
          </cell>
          <cell r="I84">
            <v>20.560170331132099</v>
          </cell>
          <cell r="T84">
            <v>19.013984117601602</v>
          </cell>
          <cell r="U84">
            <v>21.126661284876803</v>
          </cell>
          <cell r="V84">
            <v>19.133580686889601</v>
          </cell>
          <cell r="W84">
            <v>22.198868688867023</v>
          </cell>
        </row>
        <row r="85">
          <cell r="A85">
            <v>82</v>
          </cell>
          <cell r="H85">
            <v>19.165028430799996</v>
          </cell>
          <cell r="I85">
            <v>20.542888736863414</v>
          </cell>
          <cell r="T85">
            <v>19.042835478283202</v>
          </cell>
          <cell r="U85">
            <v>21.101072852109308</v>
          </cell>
          <cell r="V85">
            <v>19.155835402451203</v>
          </cell>
          <cell r="W85">
            <v>22.161622827352431</v>
          </cell>
        </row>
        <row r="86">
          <cell r="A86">
            <v>83</v>
          </cell>
          <cell r="H86">
            <v>19.208926090200002</v>
          </cell>
          <cell r="I86">
            <v>20.526552454015661</v>
          </cell>
          <cell r="T86">
            <v>19.071686838964801</v>
          </cell>
          <cell r="U86">
            <v>21.076448614838402</v>
          </cell>
          <cell r="V86">
            <v>19.178090118012801</v>
          </cell>
          <cell r="W86">
            <v>22.125542585579897</v>
          </cell>
        </row>
        <row r="87">
          <cell r="A87">
            <v>84</v>
          </cell>
          <cell r="H87">
            <v>19.252823749599997</v>
          </cell>
          <cell r="I87">
            <v>20.511127721466664</v>
          </cell>
          <cell r="T87">
            <v>19.100538199646405</v>
          </cell>
          <cell r="U87">
            <v>21.052754137510629</v>
          </cell>
          <cell r="V87">
            <v>19.200344833574402</v>
          </cell>
          <cell r="W87">
            <v>22.090586334272913</v>
          </cell>
        </row>
        <row r="88">
          <cell r="A88">
            <v>85</v>
          </cell>
          <cell r="H88">
            <v>19.296721408999996</v>
          </cell>
          <cell r="I88">
            <v>20.496582366852937</v>
          </cell>
          <cell r="T88">
            <v>19.129389560328001</v>
          </cell>
          <cell r="U88">
            <v>21.029956605069174</v>
          </cell>
          <cell r="V88">
            <v>19.222599549136</v>
          </cell>
          <cell r="W88">
            <v>22.056714403179765</v>
          </cell>
        </row>
        <row r="89">
          <cell r="A89">
            <v>86</v>
          </cell>
          <cell r="H89">
            <v>19.340619068400002</v>
          </cell>
          <cell r="I89">
            <v>20.482885714199995</v>
          </cell>
          <cell r="T89">
            <v>19.158240921009604</v>
          </cell>
          <cell r="U89">
            <v>21.008024728738938</v>
          </cell>
          <cell r="V89">
            <v>19.244854264697601</v>
          </cell>
          <cell r="W89">
            <v>22.023888967176706</v>
          </cell>
        </row>
        <row r="90">
          <cell r="A90">
            <v>87</v>
          </cell>
          <cell r="H90">
            <v>19.384516727799998</v>
          </cell>
          <cell r="I90">
            <v>20.470008497922986</v>
          </cell>
          <cell r="T90">
            <v>19.187092281691204</v>
          </cell>
          <cell r="U90">
            <v>20.986928658309189</v>
          </cell>
          <cell r="V90">
            <v>19.267108980259199</v>
          </cell>
          <cell r="W90">
            <v>21.992073940226156</v>
          </cell>
        </row>
        <row r="91">
          <cell r="A91">
            <v>88</v>
          </cell>
          <cell r="H91">
            <v>19.4284143872</v>
          </cell>
          <cell r="I91">
            <v>20.457922782690908</v>
          </cell>
          <cell r="T91">
            <v>19.2159436423728</v>
          </cell>
          <cell r="U91">
            <v>20.966639900396945</v>
          </cell>
          <cell r="V91">
            <v>19.289363695820803</v>
          </cell>
          <cell r="W91">
            <v>21.961234876564948</v>
          </cell>
        </row>
        <row r="92">
          <cell r="A92">
            <v>89</v>
          </cell>
          <cell r="H92">
            <v>19.472312046599999</v>
          </cell>
          <cell r="I92">
            <v>20.446601888693259</v>
          </cell>
          <cell r="T92">
            <v>19.244795003054403</v>
          </cell>
          <cell r="U92">
            <v>20.947131242220728</v>
          </cell>
          <cell r="V92">
            <v>19.311618411382401</v>
          </cell>
          <cell r="W92">
            <v>21.931338878554122</v>
          </cell>
        </row>
        <row r="93">
          <cell r="A93">
            <v>90</v>
          </cell>
          <cell r="H93">
            <v>19.516209706000001</v>
          </cell>
          <cell r="I93">
            <v>20.436020321888886</v>
          </cell>
          <cell r="T93">
            <v>19.273646363736002</v>
          </cell>
          <cell r="U93">
            <v>20.928376680456001</v>
          </cell>
          <cell r="V93">
            <v>19.333873126944003</v>
          </cell>
          <cell r="W93">
            <v>21.902354510672001</v>
          </cell>
        </row>
        <row r="94">
          <cell r="A94">
            <v>91</v>
          </cell>
          <cell r="H94">
            <v>19.560107365399997</v>
          </cell>
          <cell r="I94">
            <v>20.426153708853846</v>
          </cell>
          <cell r="T94">
            <v>19.302497724417606</v>
          </cell>
          <cell r="U94">
            <v>20.910351354781508</v>
          </cell>
          <cell r="V94">
            <v>19.356127842505604</v>
          </cell>
          <cell r="W94">
            <v>21.874251719178073</v>
          </cell>
        </row>
        <row r="95">
          <cell r="A95">
            <v>92</v>
          </cell>
          <cell r="H95">
            <v>19.604005024799999</v>
          </cell>
          <cell r="I95">
            <v>20.41697873587826</v>
          </cell>
          <cell r="T95">
            <v>19.331349085099198</v>
          </cell>
          <cell r="U95">
            <v>20.893031485759511</v>
          </cell>
          <cell r="V95">
            <v>19.378382558067198</v>
          </cell>
          <cell r="W95">
            <v>21.847001757016209</v>
          </cell>
        </row>
        <row r="96">
          <cell r="A96">
            <v>93</v>
          </cell>
          <cell r="H96">
            <v>19.647902684200002</v>
          </cell>
          <cell r="I96">
            <v>20.408473091992473</v>
          </cell>
          <cell r="T96">
            <v>19.360200445780801</v>
          </cell>
          <cell r="U96">
            <v>20.876394316723822</v>
          </cell>
          <cell r="V96">
            <v>19.400637273628799</v>
          </cell>
          <cell r="W96">
            <v>21.820577113562788</v>
          </cell>
        </row>
        <row r="97">
          <cell r="A97">
            <v>94</v>
          </cell>
          <cell r="H97">
            <v>19.691800343599997</v>
          </cell>
          <cell r="I97">
            <v>20.400615415629787</v>
          </cell>
          <cell r="T97">
            <v>19.389051806462401</v>
          </cell>
          <cell r="U97">
            <v>20.86041805937699</v>
          </cell>
          <cell r="V97">
            <v>19.422891989190401</v>
          </cell>
          <cell r="W97">
            <v>21.794951448859031</v>
          </cell>
        </row>
        <row r="98">
          <cell r="A98">
            <v>95</v>
          </cell>
          <cell r="H98">
            <v>19.735698003</v>
          </cell>
          <cell r="I98">
            <v>20.393385244657896</v>
          </cell>
          <cell r="T98">
            <v>19.417903167143997</v>
          </cell>
          <cell r="U98">
            <v>20.845081842823582</v>
          </cell>
          <cell r="V98">
            <v>19.445146704752005</v>
          </cell>
          <cell r="W98">
            <v>21.770099531997054</v>
          </cell>
        </row>
        <row r="99">
          <cell r="A99">
            <v>96</v>
          </cell>
          <cell r="H99">
            <v>19.779595662399998</v>
          </cell>
          <cell r="I99">
            <v>20.386762969533333</v>
          </cell>
          <cell r="T99">
            <v>19.4467545278256</v>
          </cell>
          <cell r="U99">
            <v>20.830365665788801</v>
          </cell>
          <cell r="V99">
            <v>19.4674014203136</v>
          </cell>
          <cell r="W99">
            <v>21.745997183356803</v>
          </cell>
        </row>
        <row r="100">
          <cell r="A100">
            <v>97</v>
          </cell>
          <cell r="H100">
            <v>19.823493321799997</v>
          </cell>
          <cell r="I100">
            <v>20.380729789353605</v>
          </cell>
          <cell r="T100">
            <v>19.4756058885072</v>
          </cell>
          <cell r="U100">
            <v>20.816250351792693</v>
          </cell>
          <cell r="V100">
            <v>19.489656135875201</v>
          </cell>
          <cell r="W100">
            <v>21.722621220415949</v>
          </cell>
        </row>
        <row r="101">
          <cell r="A101">
            <v>98</v>
          </cell>
          <cell r="H101">
            <v>19.8673909812</v>
          </cell>
          <cell r="I101">
            <v>20.3752676706</v>
          </cell>
          <cell r="T101">
            <v>19.5044572491888</v>
          </cell>
          <cell r="U101">
            <v>20.802717507068767</v>
          </cell>
          <cell r="V101">
            <v>19.511910851436802</v>
          </cell>
          <cell r="W101">
            <v>21.699949406877582</v>
          </cell>
        </row>
        <row r="102">
          <cell r="A102">
            <v>99</v>
          </cell>
          <cell r="H102">
            <v>19.911288640599999</v>
          </cell>
          <cell r="I102">
            <v>20.370359308380806</v>
          </cell>
          <cell r="T102">
            <v>19.533308609870399</v>
          </cell>
          <cell r="U102">
            <v>20.789749481033017</v>
          </cell>
          <cell r="V102">
            <v>19.5341655669984</v>
          </cell>
          <cell r="W102">
            <v>21.677960404881016</v>
          </cell>
        </row>
        <row r="103">
          <cell r="A103">
            <v>100</v>
          </cell>
          <cell r="H103">
            <v>19.955186300000001</v>
          </cell>
          <cell r="I103">
            <v>20.365988090000002</v>
          </cell>
          <cell r="T103">
            <v>19.562159970552003</v>
          </cell>
          <cell r="U103">
            <v>20.7773293291248</v>
          </cell>
          <cell r="V103">
            <v>19.556420282559998</v>
          </cell>
          <cell r="W103">
            <v>21.656633730080003</v>
          </cell>
        </row>
        <row r="104">
          <cell r="A104">
            <v>101</v>
          </cell>
          <cell r="H104">
            <v>19.999083959399997</v>
          </cell>
          <cell r="I104">
            <v>20.3621380606901</v>
          </cell>
          <cell r="T104">
            <v>19.591011331233602</v>
          </cell>
          <cell r="U104">
            <v>20.765440777855176</v>
          </cell>
          <cell r="V104">
            <v>19.578674998121599</v>
          </cell>
          <cell r="W104">
            <v>21.635949709389514</v>
          </cell>
        </row>
        <row r="105">
          <cell r="A105">
            <v>102</v>
          </cell>
          <cell r="H105">
            <v>20.042981618799995</v>
          </cell>
          <cell r="I105">
            <v>20.358793891360783</v>
          </cell>
          <cell r="T105">
            <v>19.619862691915198</v>
          </cell>
          <cell r="U105">
            <v>20.754068191911248</v>
          </cell>
          <cell r="V105">
            <v>19.600929713683204</v>
          </cell>
          <cell r="W105">
            <v>21.615889441218073</v>
          </cell>
        </row>
        <row r="106">
          <cell r="A106">
            <v>103</v>
          </cell>
          <cell r="H106">
            <v>20.086879278200001</v>
          </cell>
          <cell r="I106">
            <v>20.355940848226215</v>
          </cell>
          <cell r="T106">
            <v>19.648714052596802</v>
          </cell>
          <cell r="U106">
            <v>20.74319654317673</v>
          </cell>
          <cell r="V106">
            <v>19.623184429244802</v>
          </cell>
          <cell r="W106">
            <v>21.596434758016578</v>
          </cell>
        </row>
        <row r="107">
          <cell r="A107">
            <v>104</v>
          </cell>
          <cell r="H107">
            <v>20.130776937599997</v>
          </cell>
          <cell r="I107">
            <v>20.353564764184611</v>
          </cell>
          <cell r="T107">
            <v>19.677565413278401</v>
          </cell>
          <cell r="U107">
            <v>20.732811381539818</v>
          </cell>
          <cell r="V107">
            <v>19.645439144806403</v>
          </cell>
          <cell r="W107">
            <v>21.577568190987815</v>
          </cell>
        </row>
        <row r="108">
          <cell r="A108">
            <v>105</v>
          </cell>
          <cell r="T108">
            <v>19.706416773960001</v>
          </cell>
          <cell r="U108">
            <v>20.722898807369145</v>
          </cell>
          <cell r="V108">
            <v>19.667693860368001</v>
          </cell>
          <cell r="W108">
            <v>21.559272936812572</v>
          </cell>
        </row>
        <row r="109">
          <cell r="A109">
            <v>106</v>
          </cell>
          <cell r="T109">
            <v>19.735268134641601</v>
          </cell>
          <cell r="U109">
            <v>20.713445445547745</v>
          </cell>
          <cell r="V109">
            <v>19.689948575929602</v>
          </cell>
          <cell r="W109">
            <v>21.541532826259139</v>
          </cell>
        </row>
        <row r="110">
          <cell r="A110">
            <v>107</v>
          </cell>
          <cell r="T110">
            <v>19.764119495323204</v>
          </cell>
          <cell r="U110">
            <v>20.704438420963022</v>
          </cell>
          <cell r="V110">
            <v>19.7122032914912</v>
          </cell>
          <cell r="W110">
            <v>21.524332294553076</v>
          </cell>
        </row>
        <row r="111">
          <cell r="A111">
            <v>108</v>
          </cell>
          <cell r="T111">
            <v>19.7929708560048</v>
          </cell>
          <cell r="U111">
            <v>20.695865335358398</v>
          </cell>
          <cell r="V111">
            <v>19.734458007052801</v>
          </cell>
          <cell r="W111">
            <v>21.507656353393063</v>
          </cell>
        </row>
        <row r="112">
          <cell r="A112">
            <v>109</v>
          </cell>
          <cell r="T112">
            <v>19.8218222166864</v>
          </cell>
          <cell r="U112">
            <v>20.687714245459201</v>
          </cell>
          <cell r="V112">
            <v>19.756712722614399</v>
          </cell>
          <cell r="W112">
            <v>21.491490564507195</v>
          </cell>
        </row>
        <row r="113">
          <cell r="A113">
            <v>110</v>
          </cell>
          <cell r="T113">
            <v>19.850673577368003</v>
          </cell>
          <cell r="U113">
            <v>20.679973642291642</v>
          </cell>
          <cell r="V113">
            <v>19.778967438176004</v>
          </cell>
          <cell r="W113">
            <v>21.475821014651636</v>
          </cell>
        </row>
        <row r="114">
          <cell r="A114">
            <v>111</v>
          </cell>
          <cell r="T114">
            <v>19.879524938049602</v>
          </cell>
          <cell r="U114">
            <v>20.672632431619718</v>
          </cell>
          <cell r="V114">
            <v>19.801222153737601</v>
          </cell>
          <cell r="W114">
            <v>21.460634291960694</v>
          </cell>
        </row>
        <row r="115">
          <cell r="A115">
            <v>112</v>
          </cell>
          <cell r="T115">
            <v>19.908376298731202</v>
          </cell>
          <cell r="U115">
            <v>20.665679915430172</v>
          </cell>
          <cell r="V115">
            <v>19.823476869299203</v>
          </cell>
          <cell r="W115">
            <v>21.445917463563887</v>
          </cell>
        </row>
        <row r="116">
          <cell r="A116">
            <v>113</v>
          </cell>
          <cell r="T116">
            <v>19.937227659412802</v>
          </cell>
          <cell r="U116">
            <v>20.659105774400455</v>
          </cell>
          <cell r="V116">
            <v>19.8457315848608</v>
          </cell>
          <cell r="W116">
            <v>21.431658054391463</v>
          </cell>
        </row>
        <row r="117">
          <cell r="A117">
            <v>114</v>
          </cell>
          <cell r="T117">
            <v>19.966079020094405</v>
          </cell>
          <cell r="U117">
            <v>20.652900051289514</v>
          </cell>
          <cell r="V117">
            <v>19.867986300422398</v>
          </cell>
          <cell r="W117">
            <v>21.417844027095409</v>
          </cell>
        </row>
        <row r="118">
          <cell r="A118">
            <v>115</v>
          </cell>
          <cell r="T118">
            <v>19.994930380776001</v>
          </cell>
          <cell r="U118">
            <v>20.647053135195133</v>
          </cell>
          <cell r="V118">
            <v>19.890241015984</v>
          </cell>
          <cell r="W118">
            <v>21.404463763018086</v>
          </cell>
        </row>
        <row r="119">
          <cell r="A119">
            <v>116</v>
          </cell>
          <cell r="T119">
            <v>20.023781741457601</v>
          </cell>
          <cell r="U119">
            <v>20.641555746625489</v>
          </cell>
          <cell r="V119">
            <v>19.912495731545601</v>
          </cell>
          <cell r="W119">
            <v>21.391506044145217</v>
          </cell>
        </row>
        <row r="120">
          <cell r="A120">
            <v>117</v>
          </cell>
          <cell r="T120">
            <v>20.052633102139204</v>
          </cell>
          <cell r="U120">
            <v>20.636398923336372</v>
          </cell>
          <cell r="V120">
            <v>19.934750447107206</v>
          </cell>
          <cell r="W120">
            <v>21.378960035984374</v>
          </cell>
        </row>
        <row r="121">
          <cell r="A121">
            <v>118</v>
          </cell>
          <cell r="T121">
            <v>20.081484462820796</v>
          </cell>
          <cell r="U121">
            <v>20.631574006888439</v>
          </cell>
          <cell r="V121">
            <v>19.9570051626688</v>
          </cell>
          <cell r="W121">
            <v>21.36681527131406</v>
          </cell>
        </row>
        <row r="122">
          <cell r="A122">
            <v>119</v>
          </cell>
          <cell r="T122">
            <v>20.1103358235024</v>
          </cell>
          <cell r="U122">
            <v>20.627072629882324</v>
          </cell>
          <cell r="V122">
            <v>19.979259878230401</v>
          </cell>
          <cell r="W122">
            <v>21.355061634752179</v>
          </cell>
        </row>
        <row r="123">
          <cell r="A123">
            <v>120</v>
          </cell>
          <cell r="T123">
            <v>20.139187184183999</v>
          </cell>
          <cell r="U123">
            <v>20.622886703831998</v>
          </cell>
          <cell r="V123">
            <v>20.001514593792002</v>
          </cell>
          <cell r="W123">
            <v>21.343689348096003</v>
          </cell>
        </row>
        <row r="124">
          <cell r="A124">
            <v>121</v>
          </cell>
          <cell r="T124">
            <v>20.168038544865603</v>
          </cell>
          <cell r="U124">
            <v>20.619008407639377</v>
          </cell>
          <cell r="V124">
            <v>20.0237693093536</v>
          </cell>
          <cell r="W124">
            <v>21.332688956389198</v>
          </cell>
        </row>
        <row r="125">
          <cell r="A125">
            <v>122</v>
          </cell>
          <cell r="T125">
            <v>20.196889905547199</v>
          </cell>
          <cell r="U125">
            <v>20.615430176635829</v>
          </cell>
          <cell r="V125">
            <v>20.046024024915198</v>
          </cell>
          <cell r="W125">
            <v>21.322051314673995</v>
          </cell>
        </row>
        <row r="126">
          <cell r="A126">
            <v>123</v>
          </cell>
          <cell r="T126">
            <v>20.225741266228802</v>
          </cell>
          <cell r="U126">
            <v>20.612144692158207</v>
          </cell>
          <cell r="V126">
            <v>20.068278740476799</v>
          </cell>
          <cell r="W126">
            <v>21.31176757538962</v>
          </cell>
        </row>
        <row r="127">
          <cell r="A127">
            <v>124</v>
          </cell>
          <cell r="T127">
            <v>20.254592626910402</v>
          </cell>
          <cell r="U127">
            <v>20.609144871629265</v>
          </cell>
          <cell r="V127">
            <v>20.090533456038401</v>
          </cell>
          <cell r="W127">
            <v>21.30182917638049</v>
          </cell>
        </row>
        <row r="128">
          <cell r="A128">
            <v>125</v>
          </cell>
          <cell r="T128">
            <v>20.283443987592001</v>
          </cell>
          <cell r="U128">
            <v>20.606423859114237</v>
          </cell>
          <cell r="V128">
            <v>20.112788171600005</v>
          </cell>
          <cell r="W128">
            <v>21.292227829479998</v>
          </cell>
        </row>
        <row r="129">
          <cell r="A129">
            <v>126</v>
          </cell>
          <cell r="T129">
            <v>20.312295348273601</v>
          </cell>
          <cell r="U129">
            <v>20.603975016327087</v>
          </cell>
          <cell r="V129">
            <v>20.135042887161603</v>
          </cell>
          <cell r="W129">
            <v>21.282955509637944</v>
          </cell>
        </row>
        <row r="130">
          <cell r="A130">
            <v>127</v>
          </cell>
          <cell r="T130">
            <v>20.3411467089552</v>
          </cell>
          <cell r="U130">
            <v>20.601791914061636</v>
          </cell>
          <cell r="V130">
            <v>20.157297602723201</v>
          </cell>
          <cell r="W130">
            <v>21.274004444561601</v>
          </cell>
        </row>
        <row r="131">
          <cell r="A131">
            <v>128</v>
          </cell>
          <cell r="T131">
            <v>20.3699980696368</v>
          </cell>
          <cell r="U131">
            <v>20.599868324024399</v>
          </cell>
          <cell r="V131">
            <v>20.179552318284802</v>
          </cell>
          <cell r="W131">
            <v>21.265367104842401</v>
          </cell>
        </row>
        <row r="132">
          <cell r="A132">
            <v>129</v>
          </cell>
          <cell r="T132">
            <v>20.3988494303184</v>
          </cell>
          <cell r="U132">
            <v>20.598198211047293</v>
          </cell>
          <cell r="V132">
            <v>20.2018070338464</v>
          </cell>
          <cell r="W132">
            <v>21.257036194541804</v>
          </cell>
        </row>
        <row r="133">
          <cell r="A133">
            <v>130</v>
          </cell>
          <cell r="T133">
            <v>20.427700791000003</v>
          </cell>
          <cell r="U133">
            <v>20.596775725659693</v>
          </cell>
          <cell r="V133">
            <v>20.224061749408001</v>
          </cell>
          <cell r="W133">
            <v>21.249004642211691</v>
          </cell>
        </row>
        <row r="134">
          <cell r="A134">
            <v>131</v>
          </cell>
          <cell r="T134">
            <v>20.456552151681599</v>
          </cell>
          <cell r="U134">
            <v>20.595595197000769</v>
          </cell>
          <cell r="V134">
            <v>20.246316464969599</v>
          </cell>
          <cell r="W134">
            <v>21.241265592326027</v>
          </cell>
        </row>
        <row r="135">
          <cell r="A135">
            <v>132</v>
          </cell>
          <cell r="T135">
            <v>20.485403512363202</v>
          </cell>
          <cell r="U135">
            <v>20.594651126053964</v>
          </cell>
          <cell r="V135">
            <v>20.268571180531204</v>
          </cell>
          <cell r="W135">
            <v>21.233812397101964</v>
          </cell>
        </row>
        <row r="136">
          <cell r="A136">
            <v>133</v>
          </cell>
          <cell r="T136">
            <v>20.514254873044802</v>
          </cell>
          <cell r="U136">
            <v>20.593938179186672</v>
          </cell>
          <cell r="V136">
            <v>20.290825896092802</v>
          </cell>
          <cell r="W136">
            <v>21.226638608690006</v>
          </cell>
        </row>
        <row r="137">
          <cell r="A137">
            <v>134</v>
          </cell>
          <cell r="T137">
            <v>20.543106233726402</v>
          </cell>
          <cell r="U137">
            <v>20.593451181979201</v>
          </cell>
          <cell r="V137">
            <v>20.313080611654403</v>
          </cell>
          <cell r="W137">
            <v>21.219737971713773</v>
          </cell>
        </row>
        <row r="138">
          <cell r="A138">
            <v>135</v>
          </cell>
          <cell r="T138">
            <v>20.571957594408001</v>
          </cell>
          <cell r="U138">
            <v>20.593185113328001</v>
          </cell>
          <cell r="V138">
            <v>20.335335327216001</v>
          </cell>
          <cell r="W138">
            <v>21.213104416141338</v>
          </cell>
        </row>
        <row r="139">
          <cell r="A139">
            <v>136</v>
          </cell>
          <cell r="T139">
            <v>20.600808955089601</v>
          </cell>
          <cell r="U139">
            <v>20.593135099809036</v>
          </cell>
          <cell r="V139">
            <v>20.357590042777598</v>
          </cell>
          <cell r="W139">
            <v>21.206732050471157</v>
          </cell>
        </row>
        <row r="140">
          <cell r="A140">
            <v>137</v>
          </cell>
          <cell r="T140">
            <v>20.629660315771204</v>
          </cell>
          <cell r="U140">
            <v>20.593296410288023</v>
          </cell>
          <cell r="V140">
            <v>20.3798447583392</v>
          </cell>
          <cell r="W140">
            <v>21.200615155216319</v>
          </cell>
        </row>
        <row r="141">
          <cell r="A141">
            <v>138</v>
          </cell>
          <cell r="T141">
            <v>20.6585116764528</v>
          </cell>
          <cell r="U141">
            <v>20.593664450765008</v>
          </cell>
          <cell r="V141">
            <v>20.402099473900801</v>
          </cell>
          <cell r="W141">
            <v>21.194748176672142</v>
          </cell>
        </row>
        <row r="142">
          <cell r="A142">
            <v>139</v>
          </cell>
          <cell r="T142">
            <v>20.687363037134403</v>
          </cell>
          <cell r="U142">
            <v>20.594234759441473</v>
          </cell>
          <cell r="V142">
            <v>20.424354189462406</v>
          </cell>
          <cell r="W142">
            <v>21.189125720952781</v>
          </cell>
        </row>
        <row r="143">
          <cell r="A143">
            <v>140</v>
          </cell>
          <cell r="T143">
            <v>20.716214397816003</v>
          </cell>
          <cell r="U143">
            <v>20.595003001998858</v>
          </cell>
          <cell r="V143">
            <v>20.446608905024</v>
          </cell>
          <cell r="W143">
            <v>21.18374254828343</v>
          </cell>
        </row>
        <row r="144">
          <cell r="A144">
            <v>141</v>
          </cell>
          <cell r="T144">
            <v>20.745065758497599</v>
          </cell>
          <cell r="U144">
            <v>20.595964967077993</v>
          </cell>
          <cell r="V144">
            <v>20.468863620585601</v>
          </cell>
          <cell r="W144">
            <v>21.178593567535351</v>
          </cell>
        </row>
        <row r="145">
          <cell r="A145">
            <v>142</v>
          </cell>
          <cell r="T145">
            <v>20.773917119179202</v>
          </cell>
          <cell r="U145">
            <v>20.597116561949548</v>
          </cell>
          <cell r="V145">
            <v>20.491118336147203</v>
          </cell>
          <cell r="W145">
            <v>21.173673830991905</v>
          </cell>
        </row>
        <row r="146">
          <cell r="A146">
            <v>143</v>
          </cell>
          <cell r="T146">
            <v>20.802768479860802</v>
          </cell>
          <cell r="U146">
            <v>20.598453808366123</v>
          </cell>
          <cell r="V146">
            <v>20.5133730517088</v>
          </cell>
          <cell r="W146">
            <v>21.168978529334119</v>
          </cell>
        </row>
        <row r="147">
          <cell r="A147">
            <v>144</v>
          </cell>
          <cell r="T147">
            <v>20.831619840542405</v>
          </cell>
          <cell r="U147">
            <v>20.599972838587203</v>
          </cell>
          <cell r="V147">
            <v>20.535627767270398</v>
          </cell>
          <cell r="W147">
            <v>21.164502986835203</v>
          </cell>
        </row>
        <row r="148">
          <cell r="A148">
            <v>145</v>
          </cell>
          <cell r="T148">
            <v>20.860471201223998</v>
          </cell>
          <cell r="U148">
            <v>20.601669891568552</v>
          </cell>
          <cell r="V148">
            <v>20.557882482831999</v>
          </cell>
          <cell r="W148">
            <v>21.16024265675393</v>
          </cell>
        </row>
        <row r="149">
          <cell r="A149">
            <v>146</v>
          </cell>
          <cell r="T149">
            <v>20.889322561905601</v>
          </cell>
          <cell r="U149">
            <v>20.603541309308255</v>
          </cell>
          <cell r="V149">
            <v>20.580137198393601</v>
          </cell>
          <cell r="W149">
            <v>21.156193116917347</v>
          </cell>
        </row>
        <row r="150">
          <cell r="A150">
            <v>147</v>
          </cell>
          <cell r="T150">
            <v>20.918173922587201</v>
          </cell>
          <cell r="U150">
            <v>20.605583533341843</v>
          </cell>
          <cell r="V150">
            <v>20.602391913955206</v>
          </cell>
          <cell r="W150">
            <v>21.152350065483724</v>
          </cell>
        </row>
        <row r="151">
          <cell r="A151">
            <v>148</v>
          </cell>
          <cell r="T151">
            <v>20.947025283268797</v>
          </cell>
          <cell r="U151">
            <v>20.607793101379588</v>
          </cell>
          <cell r="V151">
            <v>20.6246466295168</v>
          </cell>
          <cell r="W151">
            <v>21.148709316877319</v>
          </cell>
        </row>
        <row r="152">
          <cell r="A152">
            <v>149</v>
          </cell>
          <cell r="T152">
            <v>20.9758766439504</v>
          </cell>
          <cell r="U152">
            <v>20.610166644079122</v>
          </cell>
          <cell r="V152">
            <v>20.646901345078401</v>
          </cell>
          <cell r="W152">
            <v>21.145266797886851</v>
          </cell>
        </row>
        <row r="153">
          <cell r="A153">
            <v>150</v>
          </cell>
          <cell r="R153">
            <v>10.862110305322998</v>
          </cell>
          <cell r="S153">
            <v>16.78247558507983</v>
          </cell>
          <cell r="T153">
            <v>21.004728004632</v>
          </cell>
          <cell r="U153">
            <v>20.612700881947202</v>
          </cell>
          <cell r="V153">
            <v>20.669156060640002</v>
          </cell>
          <cell r="W153">
            <v>21.142018543919995</v>
          </cell>
          <cell r="X153" t="e">
            <v>#REF!</v>
          </cell>
          <cell r="Y153" t="e">
            <v>#REF!</v>
          </cell>
          <cell r="Z153" t="e">
            <v>#REF!</v>
          </cell>
          <cell r="AA153" t="e">
            <v>#REF!</v>
          </cell>
          <cell r="AB153" t="e">
            <v>#REF!</v>
          </cell>
          <cell r="AC153" t="e">
            <v>#REF!</v>
          </cell>
        </row>
        <row r="154">
          <cell r="A154">
            <v>151</v>
          </cell>
          <cell r="R154">
            <v>10.866878503472019</v>
          </cell>
          <cell r="S154">
            <v>16.743283656730942</v>
          </cell>
          <cell r="X154" t="e">
            <v>#REF!</v>
          </cell>
          <cell r="Y154" t="e">
            <v>#REF!</v>
          </cell>
          <cell r="Z154" t="e">
            <v>#REF!</v>
          </cell>
          <cell r="AA154" t="e">
            <v>#REF!</v>
          </cell>
          <cell r="AB154" t="e">
            <v>#REF!</v>
          </cell>
          <cell r="AC154" t="e">
            <v>#REF!</v>
          </cell>
        </row>
        <row r="155">
          <cell r="A155">
            <v>152</v>
          </cell>
          <cell r="R155">
            <v>10.871646701621039</v>
          </cell>
          <cell r="S155">
            <v>16.704638781374467</v>
          </cell>
          <cell r="X155" t="e">
            <v>#REF!</v>
          </cell>
          <cell r="Y155" t="e">
            <v>#REF!</v>
          </cell>
          <cell r="Z155" t="e">
            <v>#REF!</v>
          </cell>
          <cell r="AA155" t="e">
            <v>#REF!</v>
          </cell>
          <cell r="AB155" t="e">
            <v>#REF!</v>
          </cell>
          <cell r="AC155" t="e">
            <v>#REF!</v>
          </cell>
        </row>
        <row r="156">
          <cell r="A156">
            <v>153</v>
          </cell>
          <cell r="R156">
            <v>10.876414899770058</v>
          </cell>
          <cell r="S156">
            <v>16.666530232481144</v>
          </cell>
          <cell r="X156" t="e">
            <v>#REF!</v>
          </cell>
          <cell r="Y156" t="e">
            <v>#REF!</v>
          </cell>
          <cell r="Z156" t="e">
            <v>#REF!</v>
          </cell>
          <cell r="AA156" t="e">
            <v>#REF!</v>
          </cell>
          <cell r="AB156" t="e">
            <v>#REF!</v>
          </cell>
          <cell r="AC156" t="e">
            <v>#REF!</v>
          </cell>
        </row>
        <row r="157">
          <cell r="A157">
            <v>154</v>
          </cell>
          <cell r="R157">
            <v>10.881183097919079</v>
          </cell>
          <cell r="S157">
            <v>16.628947562132851</v>
          </cell>
          <cell r="X157" t="e">
            <v>#REF!</v>
          </cell>
          <cell r="Y157" t="e">
            <v>#REF!</v>
          </cell>
          <cell r="Z157" t="e">
            <v>#REF!</v>
          </cell>
          <cell r="AA157" t="e">
            <v>#REF!</v>
          </cell>
          <cell r="AB157" t="e">
            <v>#REF!</v>
          </cell>
          <cell r="AC157" t="e">
            <v>#REF!</v>
          </cell>
        </row>
        <row r="158">
          <cell r="A158">
            <v>155</v>
          </cell>
          <cell r="R158">
            <v>10.885951296068098</v>
          </cell>
          <cell r="S158">
            <v>16.591880592035178</v>
          </cell>
          <cell r="X158" t="e">
            <v>#REF!</v>
          </cell>
          <cell r="Y158" t="e">
            <v>#REF!</v>
          </cell>
          <cell r="Z158" t="e">
            <v>#REF!</v>
          </cell>
          <cell r="AA158" t="e">
            <v>#REF!</v>
          </cell>
          <cell r="AB158" t="e">
            <v>#REF!</v>
          </cell>
          <cell r="AC158" t="e">
            <v>#REF!</v>
          </cell>
        </row>
        <row r="159">
          <cell r="A159">
            <v>156</v>
          </cell>
          <cell r="R159">
            <v>10.890719494217119</v>
          </cell>
          <cell r="S159">
            <v>16.555319404875611</v>
          </cell>
          <cell r="X159" t="e">
            <v>#REF!</v>
          </cell>
          <cell r="Y159" t="e">
            <v>#REF!</v>
          </cell>
          <cell r="Z159" t="e">
            <v>#REF!</v>
          </cell>
          <cell r="AA159" t="e">
            <v>#REF!</v>
          </cell>
          <cell r="AB159" t="e">
            <v>#REF!</v>
          </cell>
          <cell r="AC159" t="e">
            <v>#REF!</v>
          </cell>
        </row>
        <row r="160">
          <cell r="A160">
            <v>157</v>
          </cell>
          <cell r="R160">
            <v>10.895487692366139</v>
          </cell>
          <cell r="S160">
            <v>16.519254336012018</v>
          </cell>
          <cell r="X160" t="e">
            <v>#REF!</v>
          </cell>
          <cell r="Y160" t="e">
            <v>#REF!</v>
          </cell>
          <cell r="Z160" t="e">
            <v>#REF!</v>
          </cell>
          <cell r="AA160" t="e">
            <v>#REF!</v>
          </cell>
          <cell r="AB160" t="e">
            <v>#REF!</v>
          </cell>
          <cell r="AC160" t="e">
            <v>#REF!</v>
          </cell>
        </row>
        <row r="161">
          <cell r="A161">
            <v>158</v>
          </cell>
          <cell r="R161">
            <v>10.900255890515158</v>
          </cell>
          <cell r="S161">
            <v>16.483675965476756</v>
          </cell>
          <cell r="X161" t="e">
            <v>#REF!</v>
          </cell>
          <cell r="Y161" t="e">
            <v>#REF!</v>
          </cell>
          <cell r="Z161" t="e">
            <v>#REF!</v>
          </cell>
          <cell r="AA161" t="e">
            <v>#REF!</v>
          </cell>
          <cell r="AB161" t="e">
            <v>#REF!</v>
          </cell>
          <cell r="AC161" t="e">
            <v>#REF!</v>
          </cell>
        </row>
        <row r="162">
          <cell r="A162">
            <v>159</v>
          </cell>
          <cell r="R162">
            <v>10.905024088664179</v>
          </cell>
          <cell r="S162">
            <v>16.448575110282498</v>
          </cell>
          <cell r="X162" t="e">
            <v>#REF!</v>
          </cell>
          <cell r="Y162" t="e">
            <v>#REF!</v>
          </cell>
          <cell r="Z162" t="e">
            <v>#REF!</v>
          </cell>
          <cell r="AA162" t="e">
            <v>#REF!</v>
          </cell>
          <cell r="AB162" t="e">
            <v>#REF!</v>
          </cell>
          <cell r="AC162" t="e">
            <v>#REF!</v>
          </cell>
        </row>
        <row r="163">
          <cell r="A163">
            <v>160</v>
          </cell>
          <cell r="R163">
            <v>10.9097922868132</v>
          </cell>
          <cell r="S163">
            <v>16.413942817016597</v>
          </cell>
          <cell r="X163" t="e">
            <v>#REF!</v>
          </cell>
          <cell r="Y163" t="e">
            <v>#REF!</v>
          </cell>
          <cell r="Z163" t="e">
            <v>#REF!</v>
          </cell>
          <cell r="AA163" t="e">
            <v>#REF!</v>
          </cell>
          <cell r="AB163" t="e">
            <v>#REF!</v>
          </cell>
          <cell r="AC163" t="e">
            <v>#REF!</v>
          </cell>
        </row>
        <row r="164">
          <cell r="A164">
            <v>161</v>
          </cell>
          <cell r="R164">
            <v>10.914560484962218</v>
          </cell>
          <cell r="S164">
            <v>16.37977035471145</v>
          </cell>
          <cell r="X164" t="e">
            <v>#REF!</v>
          </cell>
          <cell r="Y164" t="e">
            <v>#REF!</v>
          </cell>
          <cell r="Z164" t="e">
            <v>#REF!</v>
          </cell>
          <cell r="AA164" t="e">
            <v>#REF!</v>
          </cell>
          <cell r="AB164" t="e">
            <v>#REF!</v>
          </cell>
          <cell r="AC164" t="e">
            <v>#REF!</v>
          </cell>
        </row>
        <row r="165">
          <cell r="A165">
            <v>162</v>
          </cell>
          <cell r="R165">
            <v>10.919328683111239</v>
          </cell>
          <cell r="S165">
            <v>16.34604920797889</v>
          </cell>
          <cell r="X165" t="e">
            <v>#REF!</v>
          </cell>
          <cell r="Y165" t="e">
            <v>#REF!</v>
          </cell>
          <cell r="Z165" t="e">
            <v>#REF!</v>
          </cell>
          <cell r="AA165" t="e">
            <v>#REF!</v>
          </cell>
          <cell r="AB165" t="e">
            <v>#REF!</v>
          </cell>
          <cell r="AC165" t="e">
            <v>#REF!</v>
          </cell>
        </row>
        <row r="166">
          <cell r="A166">
            <v>163</v>
          </cell>
          <cell r="R166">
            <v>10.924096881260258</v>
          </cell>
          <cell r="S166">
            <v>16.312771070397336</v>
          </cell>
          <cell r="X166" t="e">
            <v>#REF!</v>
          </cell>
          <cell r="Y166" t="e">
            <v>#REF!</v>
          </cell>
          <cell r="Z166" t="e">
            <v>#REF!</v>
          </cell>
          <cell r="AA166" t="e">
            <v>#REF!</v>
          </cell>
          <cell r="AB166" t="e">
            <v>#REF!</v>
          </cell>
          <cell r="AC166" t="e">
            <v>#REF!</v>
          </cell>
        </row>
        <row r="167">
          <cell r="A167">
            <v>164</v>
          </cell>
          <cell r="R167">
            <v>10.928865079409277</v>
          </cell>
          <cell r="S167">
            <v>16.279927838140861</v>
          </cell>
          <cell r="X167" t="e">
            <v>#REF!</v>
          </cell>
          <cell r="Y167" t="e">
            <v>#REF!</v>
          </cell>
          <cell r="Z167" t="e">
            <v>#REF!</v>
          </cell>
          <cell r="AA167" t="e">
            <v>#REF!</v>
          </cell>
          <cell r="AB167" t="e">
            <v>#REF!</v>
          </cell>
          <cell r="AC167" t="e">
            <v>#REF!</v>
          </cell>
        </row>
        <row r="168">
          <cell r="A168">
            <v>165</v>
          </cell>
          <cell r="R168">
            <v>10.933633277558299</v>
          </cell>
          <cell r="S168">
            <v>16.247511603839907</v>
          </cell>
          <cell r="X168" t="e">
            <v>#REF!</v>
          </cell>
          <cell r="Y168" t="e">
            <v>#REF!</v>
          </cell>
          <cell r="Z168" t="e">
            <v>#REF!</v>
          </cell>
          <cell r="AA168" t="e">
            <v>#REF!</v>
          </cell>
          <cell r="AB168" t="e">
            <v>#REF!</v>
          </cell>
          <cell r="AC168" t="e">
            <v>#REF!</v>
          </cell>
        </row>
        <row r="169">
          <cell r="A169">
            <v>166</v>
          </cell>
          <cell r="R169">
            <v>10.93840147570732</v>
          </cell>
          <cell r="S169">
            <v>16.215514650663959</v>
          </cell>
          <cell r="X169" t="e">
            <v>#REF!</v>
          </cell>
          <cell r="Y169" t="e">
            <v>#REF!</v>
          </cell>
          <cell r="Z169" t="e">
            <v>#REF!</v>
          </cell>
          <cell r="AA169" t="e">
            <v>#REF!</v>
          </cell>
          <cell r="AB169" t="e">
            <v>#REF!</v>
          </cell>
          <cell r="AC169" t="e">
            <v>#REF!</v>
          </cell>
        </row>
        <row r="170">
          <cell r="A170">
            <v>167</v>
          </cell>
          <cell r="R170">
            <v>10.943169673856339</v>
          </cell>
          <cell r="S170">
            <v>16.183929446616759</v>
          </cell>
          <cell r="X170" t="e">
            <v>#REF!</v>
          </cell>
          <cell r="Y170" t="e">
            <v>#REF!</v>
          </cell>
          <cell r="Z170" t="e">
            <v>#REF!</v>
          </cell>
          <cell r="AA170" t="e">
            <v>#REF!</v>
          </cell>
          <cell r="AB170" t="e">
            <v>#REF!</v>
          </cell>
          <cell r="AC170" t="e">
            <v>#REF!</v>
          </cell>
        </row>
        <row r="171">
          <cell r="A171">
            <v>168</v>
          </cell>
          <cell r="R171">
            <v>10.947937872005358</v>
          </cell>
          <cell r="S171">
            <v>16.152748639035298</v>
          </cell>
          <cell r="X171" t="e">
            <v>#REF!</v>
          </cell>
          <cell r="Y171" t="e">
            <v>#REF!</v>
          </cell>
          <cell r="Z171" t="e">
            <v>#REF!</v>
          </cell>
          <cell r="AA171" t="e">
            <v>#REF!</v>
          </cell>
          <cell r="AB171" t="e">
            <v>#REF!</v>
          </cell>
          <cell r="AC171" t="e">
            <v>#REF!</v>
          </cell>
        </row>
        <row r="172">
          <cell r="A172">
            <v>169</v>
          </cell>
          <cell r="R172">
            <v>10.952706070154379</v>
          </cell>
          <cell r="S172">
            <v>16.121965049284082</v>
          </cell>
          <cell r="X172" t="e">
            <v>#REF!</v>
          </cell>
          <cell r="Y172" t="e">
            <v>#REF!</v>
          </cell>
          <cell r="Z172" t="e">
            <v>#REF!</v>
          </cell>
          <cell r="AA172" t="e">
            <v>#REF!</v>
          </cell>
          <cell r="AB172" t="e">
            <v>#REF!</v>
          </cell>
          <cell r="AC172" t="e">
            <v>#REF!</v>
          </cell>
        </row>
        <row r="173">
          <cell r="A173">
            <v>170</v>
          </cell>
          <cell r="R173">
            <v>10.957474268303399</v>
          </cell>
          <cell r="S173">
            <v>16.091571667636696</v>
          </cell>
          <cell r="X173" t="e">
            <v>#REF!</v>
          </cell>
          <cell r="Y173" t="e">
            <v>#REF!</v>
          </cell>
          <cell r="Z173" t="e">
            <v>#REF!</v>
          </cell>
          <cell r="AA173" t="e">
            <v>#REF!</v>
          </cell>
          <cell r="AB173" t="e">
            <v>#REF!</v>
          </cell>
          <cell r="AC173" t="e">
            <v>#REF!</v>
          </cell>
        </row>
        <row r="174">
          <cell r="A174">
            <v>171</v>
          </cell>
          <cell r="R174">
            <v>10.96224246645242</v>
          </cell>
          <cell r="S174">
            <v>16.061561648336941</v>
          </cell>
          <cell r="X174" t="e">
            <v>#REF!</v>
          </cell>
          <cell r="Y174" t="e">
            <v>#REF!</v>
          </cell>
          <cell r="Z174" t="e">
            <v>#REF!</v>
          </cell>
          <cell r="AA174" t="e">
            <v>#REF!</v>
          </cell>
          <cell r="AB174" t="e">
            <v>#REF!</v>
          </cell>
          <cell r="AC174" t="e">
            <v>#REF!</v>
          </cell>
        </row>
        <row r="175">
          <cell r="A175">
            <v>172</v>
          </cell>
          <cell r="R175">
            <v>10.967010664601439</v>
          </cell>
          <cell r="S175">
            <v>16.031928304832228</v>
          </cell>
          <cell r="X175" t="e">
            <v>#REF!</v>
          </cell>
          <cell r="Y175" t="e">
            <v>#REF!</v>
          </cell>
          <cell r="Z175" t="e">
            <v>#REF!</v>
          </cell>
          <cell r="AA175" t="e">
            <v>#REF!</v>
          </cell>
          <cell r="AB175" t="e">
            <v>#REF!</v>
          </cell>
          <cell r="AC175" t="e">
            <v>#REF!</v>
          </cell>
        </row>
        <row r="176">
          <cell r="A176">
            <v>173</v>
          </cell>
          <cell r="R176">
            <v>10.971778862750458</v>
          </cell>
          <cell r="S176">
            <v>16.002665105172369</v>
          </cell>
          <cell r="X176" t="e">
            <v>#REF!</v>
          </cell>
          <cell r="Y176" t="e">
            <v>#REF!</v>
          </cell>
          <cell r="Z176" t="e">
            <v>#REF!</v>
          </cell>
          <cell r="AA176" t="e">
            <v>#REF!</v>
          </cell>
          <cell r="AB176" t="e">
            <v>#REF!</v>
          </cell>
          <cell r="AC176" t="e">
            <v>#REF!</v>
          </cell>
        </row>
        <row r="177">
          <cell r="A177">
            <v>174</v>
          </cell>
          <cell r="R177">
            <v>10.976547060899479</v>
          </cell>
          <cell r="S177">
            <v>15.973765667566921</v>
          </cell>
          <cell r="X177" t="e">
            <v>#REF!</v>
          </cell>
          <cell r="Y177" t="e">
            <v>#REF!</v>
          </cell>
          <cell r="Z177" t="e">
            <v>#REF!</v>
          </cell>
          <cell r="AA177" t="e">
            <v>#REF!</v>
          </cell>
          <cell r="AB177" t="e">
            <v>#REF!</v>
          </cell>
          <cell r="AC177" t="e">
            <v>#REF!</v>
          </cell>
        </row>
        <row r="178">
          <cell r="A178">
            <v>175</v>
          </cell>
          <cell r="R178">
            <v>10.981315259048499</v>
          </cell>
          <cell r="S178">
            <v>15.945223756094963</v>
          </cell>
          <cell r="X178" t="e">
            <v>#REF!</v>
          </cell>
          <cell r="Y178" t="e">
            <v>#REF!</v>
          </cell>
          <cell r="Z178" t="e">
            <v>#REF!</v>
          </cell>
          <cell r="AA178" t="e">
            <v>#REF!</v>
          </cell>
          <cell r="AB178" t="e">
            <v>#REF!</v>
          </cell>
          <cell r="AC178" t="e">
            <v>#REF!</v>
          </cell>
        </row>
        <row r="179">
          <cell r="A179">
            <v>176</v>
          </cell>
          <cell r="R179">
            <v>10.986083457197518</v>
          </cell>
          <cell r="S179">
            <v>15.91703327656103</v>
          </cell>
          <cell r="X179" t="e">
            <v>#REF!</v>
          </cell>
          <cell r="Y179" t="e">
            <v>#REF!</v>
          </cell>
          <cell r="Z179" t="e">
            <v>#REF!</v>
          </cell>
          <cell r="AA179" t="e">
            <v>#REF!</v>
          </cell>
          <cell r="AB179" t="e">
            <v>#REF!</v>
          </cell>
          <cell r="AC179" t="e">
            <v>#REF!</v>
          </cell>
        </row>
        <row r="180">
          <cell r="A180">
            <v>177</v>
          </cell>
          <cell r="R180">
            <v>10.990851655346539</v>
          </cell>
          <cell r="S180">
            <v>15.889188272491602</v>
          </cell>
          <cell r="X180" t="e">
            <v>#REF!</v>
          </cell>
          <cell r="Y180" t="e">
            <v>#REF!</v>
          </cell>
          <cell r="Z180" t="e">
            <v>#REF!</v>
          </cell>
          <cell r="AA180" t="e">
            <v>#REF!</v>
          </cell>
          <cell r="AB180" t="e">
            <v>#REF!</v>
          </cell>
          <cell r="AC180" t="e">
            <v>#REF!</v>
          </cell>
        </row>
        <row r="181">
          <cell r="A181">
            <v>178</v>
          </cell>
          <cell r="R181">
            <v>10.99561985349556</v>
          </cell>
          <cell r="S181">
            <v>15.861682921266487</v>
          </cell>
          <cell r="X181" t="e">
            <v>#REF!</v>
          </cell>
          <cell r="Y181" t="e">
            <v>#REF!</v>
          </cell>
          <cell r="Z181" t="e">
            <v>#REF!</v>
          </cell>
          <cell r="AA181" t="e">
            <v>#REF!</v>
          </cell>
          <cell r="AB181" t="e">
            <v>#REF!</v>
          </cell>
          <cell r="AC181" t="e">
            <v>#REF!</v>
          </cell>
        </row>
        <row r="182">
          <cell r="A182">
            <v>179</v>
          </cell>
          <cell r="R182">
            <v>11.000388051644579</v>
          </cell>
          <cell r="S182">
            <v>15.834511530379913</v>
          </cell>
          <cell r="X182" t="e">
            <v>#REF!</v>
          </cell>
          <cell r="Y182" t="e">
            <v>#REF!</v>
          </cell>
          <cell r="Z182" t="e">
            <v>#REF!</v>
          </cell>
          <cell r="AA182" t="e">
            <v>#REF!</v>
          </cell>
          <cell r="AB182" t="e">
            <v>#REF!</v>
          </cell>
          <cell r="AC182" t="e">
            <v>#REF!</v>
          </cell>
        </row>
        <row r="183">
          <cell r="A183">
            <v>180</v>
          </cell>
          <cell r="R183">
            <v>11.005156249793599</v>
          </cell>
          <cell r="S183">
            <v>15.807668533826243</v>
          </cell>
          <cell r="X183" t="e">
            <v>#REF!</v>
          </cell>
          <cell r="Y183" t="e">
            <v>#REF!</v>
          </cell>
          <cell r="Z183" t="e">
            <v>#REF!</v>
          </cell>
          <cell r="AA183" t="e">
            <v>#REF!</v>
          </cell>
          <cell r="AB183" t="e">
            <v>#REF!</v>
          </cell>
          <cell r="AC183" t="e">
            <v>#REF!</v>
          </cell>
        </row>
        <row r="184">
          <cell r="A184">
            <v>181</v>
          </cell>
          <cell r="R184">
            <v>11.009924447942618</v>
          </cell>
          <cell r="S184">
            <v>15.781148488605481</v>
          </cell>
          <cell r="X184" t="e">
            <v>#REF!</v>
          </cell>
          <cell r="Y184" t="e">
            <v>#REF!</v>
          </cell>
          <cell r="Z184" t="e">
            <v>#REF!</v>
          </cell>
          <cell r="AA184" t="e">
            <v>#REF!</v>
          </cell>
          <cell r="AB184" t="e">
            <v>#REF!</v>
          </cell>
          <cell r="AC184" t="e">
            <v>#REF!</v>
          </cell>
        </row>
        <row r="185">
          <cell r="A185">
            <v>182</v>
          </cell>
          <cell r="R185">
            <v>11.014692646091639</v>
          </cell>
          <cell r="S185">
            <v>15.754946071344007</v>
          </cell>
          <cell r="X185" t="e">
            <v>#REF!</v>
          </cell>
          <cell r="Y185" t="e">
            <v>#REF!</v>
          </cell>
          <cell r="Z185" t="e">
            <v>#REF!</v>
          </cell>
          <cell r="AA185" t="e">
            <v>#REF!</v>
          </cell>
          <cell r="AB185" t="e">
            <v>#REF!</v>
          </cell>
          <cell r="AC185" t="e">
            <v>#REF!</v>
          </cell>
        </row>
        <row r="186">
          <cell r="A186">
            <v>183</v>
          </cell>
          <cell r="R186">
            <v>11.01946084424066</v>
          </cell>
          <cell r="S186">
            <v>15.729056075026092</v>
          </cell>
          <cell r="X186" t="e">
            <v>#REF!</v>
          </cell>
          <cell r="Y186" t="e">
            <v>#REF!</v>
          </cell>
          <cell r="Z186" t="e">
            <v>#REF!</v>
          </cell>
          <cell r="AA186" t="e">
            <v>#REF!</v>
          </cell>
          <cell r="AB186" t="e">
            <v>#REF!</v>
          </cell>
          <cell r="AC186" t="e">
            <v>#REF!</v>
          </cell>
        </row>
        <row r="187">
          <cell r="A187">
            <v>184</v>
          </cell>
          <cell r="R187">
            <v>11.024229042389679</v>
          </cell>
          <cell r="S187">
            <v>15.703473405832014</v>
          </cell>
          <cell r="X187" t="e">
            <v>#REF!</v>
          </cell>
          <cell r="Y187" t="e">
            <v>#REF!</v>
          </cell>
          <cell r="Z187" t="e">
            <v>#REF!</v>
          </cell>
          <cell r="AA187" t="e">
            <v>#REF!</v>
          </cell>
          <cell r="AB187" t="e">
            <v>#REF!</v>
          </cell>
          <cell r="AC187" t="e">
            <v>#REF!</v>
          </cell>
        </row>
        <row r="188">
          <cell r="A188">
            <v>185</v>
          </cell>
          <cell r="R188">
            <v>11.028997240538699</v>
          </cell>
          <cell r="S188">
            <v>15.678193080078673</v>
          </cell>
          <cell r="X188" t="e">
            <v>#REF!</v>
          </cell>
          <cell r="Y188" t="e">
            <v>#REF!</v>
          </cell>
          <cell r="Z188" t="e">
            <v>#REF!</v>
          </cell>
          <cell r="AA188" t="e">
            <v>#REF!</v>
          </cell>
          <cell r="AB188" t="e">
            <v>#REF!</v>
          </cell>
          <cell r="AC188" t="e">
            <v>#REF!</v>
          </cell>
        </row>
        <row r="189">
          <cell r="A189">
            <v>186</v>
          </cell>
          <cell r="R189">
            <v>11.033765438687718</v>
          </cell>
          <cell r="S189">
            <v>15.653210221258968</v>
          </cell>
          <cell r="X189" t="e">
            <v>#REF!</v>
          </cell>
          <cell r="Y189" t="e">
            <v>#REF!</v>
          </cell>
          <cell r="Z189" t="e">
            <v>#REF!</v>
          </cell>
          <cell r="AA189" t="e">
            <v>#REF!</v>
          </cell>
          <cell r="AB189" t="e">
            <v>#REF!</v>
          </cell>
          <cell r="AC189" t="e">
            <v>#REF!</v>
          </cell>
        </row>
        <row r="190">
          <cell r="A190">
            <v>187</v>
          </cell>
          <cell r="R190">
            <v>11.038533636836737</v>
          </cell>
          <cell r="S190">
            <v>15.628520057176095</v>
          </cell>
          <cell r="X190" t="e">
            <v>#REF!</v>
          </cell>
          <cell r="Y190" t="e">
            <v>#REF!</v>
          </cell>
          <cell r="Z190" t="e">
            <v>#REF!</v>
          </cell>
          <cell r="AA190" t="e">
            <v>#REF!</v>
          </cell>
          <cell r="AB190" t="e">
            <v>#REF!</v>
          </cell>
          <cell r="AC190" t="e">
            <v>#REF!</v>
          </cell>
        </row>
        <row r="191">
          <cell r="A191">
            <v>188</v>
          </cell>
          <cell r="R191">
            <v>11.043301834985758</v>
          </cell>
          <cell r="S191">
            <v>15.604117917169368</v>
          </cell>
          <cell r="X191" t="e">
            <v>#REF!</v>
          </cell>
          <cell r="Y191" t="e">
            <v>#REF!</v>
          </cell>
          <cell r="Z191" t="e">
            <v>#REF!</v>
          </cell>
          <cell r="AA191" t="e">
            <v>#REF!</v>
          </cell>
          <cell r="AB191" t="e">
            <v>#REF!</v>
          </cell>
          <cell r="AC191" t="e">
            <v>#REF!</v>
          </cell>
        </row>
        <row r="192">
          <cell r="A192">
            <v>189</v>
          </cell>
          <cell r="R192">
            <v>11.048070033134779</v>
          </cell>
          <cell r="S192">
            <v>15.579999229428051</v>
          </cell>
          <cell r="X192" t="e">
            <v>#REF!</v>
          </cell>
          <cell r="Y192" t="e">
            <v>#REF!</v>
          </cell>
          <cell r="Z192" t="e">
            <v>#REF!</v>
          </cell>
          <cell r="AA192" t="e">
            <v>#REF!</v>
          </cell>
          <cell r="AB192" t="e">
            <v>#REF!</v>
          </cell>
          <cell r="AC192" t="e">
            <v>#REF!</v>
          </cell>
        </row>
        <row r="193">
          <cell r="A193">
            <v>190</v>
          </cell>
          <cell r="R193">
            <v>11.052838231283799</v>
          </cell>
          <cell r="S193">
            <v>15.556159518390057</v>
          </cell>
          <cell r="X193" t="e">
            <v>#REF!</v>
          </cell>
          <cell r="Y193" t="e">
            <v>#REF!</v>
          </cell>
          <cell r="Z193" t="e">
            <v>#REF!</v>
          </cell>
          <cell r="AA193" t="e">
            <v>#REF!</v>
          </cell>
          <cell r="AB193" t="e">
            <v>#REF!</v>
          </cell>
          <cell r="AC193" t="e">
            <v>#REF!</v>
          </cell>
        </row>
        <row r="194">
          <cell r="A194">
            <v>191</v>
          </cell>
          <cell r="R194">
            <v>11.057606429432818</v>
          </cell>
          <cell r="S194">
            <v>15.532594402222353</v>
          </cell>
          <cell r="X194" t="e">
            <v>#REF!</v>
          </cell>
          <cell r="Y194" t="e">
            <v>#REF!</v>
          </cell>
          <cell r="Z194" t="e">
            <v>#REF!</v>
          </cell>
          <cell r="AA194" t="e">
            <v>#REF!</v>
          </cell>
          <cell r="AB194" t="e">
            <v>#REF!</v>
          </cell>
          <cell r="AC194" t="e">
            <v>#REF!</v>
          </cell>
        </row>
        <row r="195">
          <cell r="A195">
            <v>192</v>
          </cell>
          <cell r="R195">
            <v>11.062374627581839</v>
          </cell>
          <cell r="S195">
            <v>15.509299590380087</v>
          </cell>
          <cell r="X195" t="e">
            <v>#REF!</v>
          </cell>
          <cell r="Y195" t="e">
            <v>#REF!</v>
          </cell>
          <cell r="Z195" t="e">
            <v>#REF!</v>
          </cell>
          <cell r="AA195" t="e">
            <v>#REF!</v>
          </cell>
          <cell r="AB195" t="e">
            <v>#REF!</v>
          </cell>
          <cell r="AC195" t="e">
            <v>#REF!</v>
          </cell>
        </row>
        <row r="196">
          <cell r="A196">
            <v>193</v>
          </cell>
          <cell r="R196">
            <v>11.067142825730858</v>
          </cell>
          <cell r="S196">
            <v>15.486270881241621</v>
          </cell>
          <cell r="X196" t="e">
            <v>#REF!</v>
          </cell>
          <cell r="Y196" t="e">
            <v>#REF!</v>
          </cell>
          <cell r="Z196" t="e">
            <v>#REF!</v>
          </cell>
          <cell r="AA196" t="e">
            <v>#REF!</v>
          </cell>
          <cell r="AB196" t="e">
            <v>#REF!</v>
          </cell>
          <cell r="AC196" t="e">
            <v>#REF!</v>
          </cell>
        </row>
        <row r="197">
          <cell r="A197">
            <v>194</v>
          </cell>
          <cell r="R197">
            <v>11.071911023879879</v>
          </cell>
          <cell r="S197">
            <v>15.463504159816692</v>
          </cell>
          <cell r="X197" t="e">
            <v>#REF!</v>
          </cell>
          <cell r="Y197" t="e">
            <v>#REF!</v>
          </cell>
          <cell r="Z197" t="e">
            <v>#REF!</v>
          </cell>
          <cell r="AA197" t="e">
            <v>#REF!</v>
          </cell>
          <cell r="AB197" t="e">
            <v>#REF!</v>
          </cell>
          <cell r="AC197" t="e">
            <v>#REF!</v>
          </cell>
        </row>
        <row r="198">
          <cell r="A198">
            <v>195</v>
          </cell>
          <cell r="R198">
            <v>11.076679222028899</v>
          </cell>
          <cell r="S198">
            <v>15.440995395525091</v>
          </cell>
          <cell r="X198" t="e">
            <v>#REF!</v>
          </cell>
          <cell r="Y198" t="e">
            <v>#REF!</v>
          </cell>
          <cell r="Z198" t="e">
            <v>#REF!</v>
          </cell>
          <cell r="AA198" t="e">
            <v>#REF!</v>
          </cell>
          <cell r="AB198" t="e">
            <v>#REF!</v>
          </cell>
          <cell r="AC198" t="e">
            <v>#REF!</v>
          </cell>
        </row>
        <row r="199">
          <cell r="A199">
            <v>196</v>
          </cell>
          <cell r="R199">
            <v>11.081447420177918</v>
          </cell>
          <cell r="S199">
            <v>15.418740640043346</v>
          </cell>
          <cell r="X199" t="e">
            <v>#REF!</v>
          </cell>
          <cell r="Y199" t="e">
            <v>#REF!</v>
          </cell>
          <cell r="Z199" t="e">
            <v>#REF!</v>
          </cell>
          <cell r="AA199" t="e">
            <v>#REF!</v>
          </cell>
          <cell r="AB199" t="e">
            <v>#REF!</v>
          </cell>
          <cell r="AC199" t="e">
            <v>#REF!</v>
          </cell>
        </row>
        <row r="200">
          <cell r="A200">
            <v>197</v>
          </cell>
          <cell r="R200">
            <v>11.086215618326939</v>
          </cell>
          <cell r="S200">
            <v>15.396736025216997</v>
          </cell>
          <cell r="X200" t="e">
            <v>#REF!</v>
          </cell>
          <cell r="Y200" t="e">
            <v>#REF!</v>
          </cell>
          <cell r="Z200" t="e">
            <v>#REF!</v>
          </cell>
          <cell r="AA200" t="e">
            <v>#REF!</v>
          </cell>
          <cell r="AB200" t="e">
            <v>#REF!</v>
          </cell>
          <cell r="AC200" t="e">
            <v>#REF!</v>
          </cell>
        </row>
        <row r="201">
          <cell r="A201">
            <v>198</v>
          </cell>
          <cell r="R201">
            <v>11.090983816475958</v>
          </cell>
          <cell r="S201">
            <v>15.37497776103611</v>
          </cell>
          <cell r="X201" t="e">
            <v>#REF!</v>
          </cell>
          <cell r="Y201" t="e">
            <v>#REF!</v>
          </cell>
          <cell r="Z201" t="e">
            <v>#REF!</v>
          </cell>
          <cell r="AA201" t="e">
            <v>#REF!</v>
          </cell>
          <cell r="AB201" t="e">
            <v>#REF!</v>
          </cell>
          <cell r="AC201" t="e">
            <v>#REF!</v>
          </cell>
        </row>
        <row r="202">
          <cell r="A202">
            <v>199</v>
          </cell>
          <cell r="R202">
            <v>11.095752014624978</v>
          </cell>
          <cell r="S202">
            <v>15.353462133671858</v>
          </cell>
          <cell r="X202" t="e">
            <v>#REF!</v>
          </cell>
          <cell r="Y202" t="e">
            <v>#REF!</v>
          </cell>
          <cell r="Z202" t="e">
            <v>#REF!</v>
          </cell>
          <cell r="AA202" t="e">
            <v>#REF!</v>
          </cell>
          <cell r="AB202" t="e">
            <v>#REF!</v>
          </cell>
          <cell r="AC202" t="e">
            <v>#REF!</v>
          </cell>
        </row>
        <row r="203">
          <cell r="A203">
            <v>200</v>
          </cell>
          <cell r="R203">
            <v>11.100520212773999</v>
          </cell>
          <cell r="S203">
            <v>15.332185503571997</v>
          </cell>
          <cell r="X203" t="e">
            <v>#REF!</v>
          </cell>
          <cell r="Y203" t="e">
            <v>#REF!</v>
          </cell>
          <cell r="Z203" t="e">
            <v>#REF!</v>
          </cell>
          <cell r="AA203" t="e">
            <v>#REF!</v>
          </cell>
          <cell r="AB203" t="e">
            <v>#REF!</v>
          </cell>
          <cell r="AC203" t="e">
            <v>#REF!</v>
          </cell>
        </row>
        <row r="204">
          <cell r="A204">
            <v>201</v>
          </cell>
          <cell r="R204">
            <v>11.10528841092302</v>
          </cell>
          <cell r="S204">
            <v>15.311144303613176</v>
          </cell>
          <cell r="X204" t="e">
            <v>#REF!</v>
          </cell>
          <cell r="Y204" t="e">
            <v>#REF!</v>
          </cell>
          <cell r="Z204" t="e">
            <v>#REF!</v>
          </cell>
          <cell r="AA204" t="e">
            <v>#REF!</v>
          </cell>
          <cell r="AB204" t="e">
            <v>#REF!</v>
          </cell>
          <cell r="AC204" t="e">
            <v>#REF!</v>
          </cell>
        </row>
        <row r="205">
          <cell r="A205">
            <v>202</v>
          </cell>
          <cell r="R205">
            <v>11.110056609072039</v>
          </cell>
          <cell r="S205">
            <v>15.290335037308147</v>
          </cell>
          <cell r="X205" t="e">
            <v>#REF!</v>
          </cell>
          <cell r="Y205" t="e">
            <v>#REF!</v>
          </cell>
          <cell r="Z205" t="e">
            <v>#REF!</v>
          </cell>
          <cell r="AA205" t="e">
            <v>#REF!</v>
          </cell>
          <cell r="AB205" t="e">
            <v>#REF!</v>
          </cell>
          <cell r="AC205" t="e">
            <v>#REF!</v>
          </cell>
        </row>
        <row r="206">
          <cell r="A206">
            <v>203</v>
          </cell>
          <cell r="R206">
            <v>11.114824807221058</v>
          </cell>
          <cell r="S206">
            <v>15.269754277065973</v>
          </cell>
          <cell r="X206" t="e">
            <v>#REF!</v>
          </cell>
          <cell r="Y206" t="e">
            <v>#REF!</v>
          </cell>
          <cell r="Z206" t="e">
            <v>#REF!</v>
          </cell>
          <cell r="AA206" t="e">
            <v>#REF!</v>
          </cell>
          <cell r="AB206" t="e">
            <v>#REF!</v>
          </cell>
          <cell r="AC206" t="e">
            <v>#REF!</v>
          </cell>
        </row>
        <row r="207">
          <cell r="A207">
            <v>204</v>
          </cell>
          <cell r="R207">
            <v>11.119593005370078</v>
          </cell>
          <cell r="S207">
            <v>15.249398662503372</v>
          </cell>
          <cell r="X207" t="e">
            <v>#REF!</v>
          </cell>
          <cell r="Y207" t="e">
            <v>#REF!</v>
          </cell>
          <cell r="Z207" t="e">
            <v>#REF!</v>
          </cell>
          <cell r="AA207" t="e">
            <v>#REF!</v>
          </cell>
          <cell r="AB207" t="e">
            <v>#REF!</v>
          </cell>
          <cell r="AC207" t="e">
            <v>#REF!</v>
          </cell>
        </row>
        <row r="208">
          <cell r="A208">
            <v>205</v>
          </cell>
          <cell r="R208">
            <v>11.124361203519099</v>
          </cell>
          <cell r="S208">
            <v>15.229264898805525</v>
          </cell>
          <cell r="X208" t="e">
            <v>#REF!</v>
          </cell>
          <cell r="Y208" t="e">
            <v>#REF!</v>
          </cell>
          <cell r="Z208" t="e">
            <v>#REF!</v>
          </cell>
          <cell r="AA208" t="e">
            <v>#REF!</v>
          </cell>
          <cell r="AB208" t="e">
            <v>#REF!</v>
          </cell>
          <cell r="AC208" t="e">
            <v>#REF!</v>
          </cell>
        </row>
        <row r="209">
          <cell r="A209">
            <v>206</v>
          </cell>
          <cell r="R209">
            <v>11.12912940166812</v>
          </cell>
          <cell r="S209">
            <v>15.209349755134596</v>
          </cell>
          <cell r="X209" t="e">
            <v>#REF!</v>
          </cell>
          <cell r="Y209" t="e">
            <v>#REF!</v>
          </cell>
          <cell r="Z209" t="e">
            <v>#REF!</v>
          </cell>
          <cell r="AA209" t="e">
            <v>#REF!</v>
          </cell>
          <cell r="AB209" t="e">
            <v>#REF!</v>
          </cell>
          <cell r="AC209" t="e">
            <v>#REF!</v>
          </cell>
        </row>
        <row r="210">
          <cell r="A210">
            <v>207</v>
          </cell>
          <cell r="R210">
            <v>11.133897599817139</v>
          </cell>
          <cell r="S210">
            <v>15.189650063084393</v>
          </cell>
          <cell r="X210" t="e">
            <v>#REF!</v>
          </cell>
          <cell r="Y210" t="e">
            <v>#REF!</v>
          </cell>
          <cell r="Z210" t="e">
            <v>#REF!</v>
          </cell>
          <cell r="AA210" t="e">
            <v>#REF!</v>
          </cell>
          <cell r="AB210" t="e">
            <v>#REF!</v>
          </cell>
          <cell r="AC210" t="e">
            <v>#REF!</v>
          </cell>
        </row>
        <row r="211">
          <cell r="A211">
            <v>208</v>
          </cell>
          <cell r="R211">
            <v>11.138665797966159</v>
          </cell>
          <cell r="S211">
            <v>15.170162715179618</v>
          </cell>
          <cell r="X211" t="e">
            <v>#REF!</v>
          </cell>
          <cell r="Y211" t="e">
            <v>#REF!</v>
          </cell>
          <cell r="Z211" t="e">
            <v>#REF!</v>
          </cell>
          <cell r="AA211" t="e">
            <v>#REF!</v>
          </cell>
          <cell r="AB211" t="e">
            <v>#REF!</v>
          </cell>
          <cell r="AC211" t="e">
            <v>#REF!</v>
          </cell>
        </row>
        <row r="212">
          <cell r="A212">
            <v>209</v>
          </cell>
          <cell r="R212">
            <v>11.14343399611518</v>
          </cell>
          <cell r="S212">
            <v>15.150884663418186</v>
          </cell>
          <cell r="X212" t="e">
            <v>#REF!</v>
          </cell>
          <cell r="Y212" t="e">
            <v>#REF!</v>
          </cell>
          <cell r="Z212" t="e">
            <v>#REF!</v>
          </cell>
          <cell r="AA212" t="e">
            <v>#REF!</v>
          </cell>
          <cell r="AB212" t="e">
            <v>#REF!</v>
          </cell>
          <cell r="AC212" t="e">
            <v>#REF!</v>
          </cell>
        </row>
        <row r="213">
          <cell r="A213">
            <v>210</v>
          </cell>
          <cell r="R213">
            <v>11.148202194264199</v>
          </cell>
          <cell r="S213">
            <v>15.131812917855195</v>
          </cell>
          <cell r="X213" t="e">
            <v>#REF!</v>
          </cell>
          <cell r="Y213" t="e">
            <v>#REF!</v>
          </cell>
          <cell r="Z213" t="e">
            <v>#REF!</v>
          </cell>
          <cell r="AA213" t="e">
            <v>#REF!</v>
          </cell>
          <cell r="AB213" t="e">
            <v>#REF!</v>
          </cell>
          <cell r="AC213" t="e">
            <v>#REF!</v>
          </cell>
        </row>
        <row r="214">
          <cell r="A214">
            <v>211</v>
          </cell>
          <cell r="R214">
            <v>11.152970392413218</v>
          </cell>
          <cell r="S214">
            <v>15.112944545227156</v>
          </cell>
          <cell r="X214" t="e">
            <v>#REF!</v>
          </cell>
          <cell r="Y214" t="e">
            <v>#REF!</v>
          </cell>
          <cell r="Z214" t="e">
            <v>#REF!</v>
          </cell>
          <cell r="AA214" t="e">
            <v>#REF!</v>
          </cell>
          <cell r="AB214" t="e">
            <v>#REF!</v>
          </cell>
          <cell r="AC214" t="e">
            <v>#REF!</v>
          </cell>
        </row>
        <row r="215">
          <cell r="A215">
            <v>212</v>
          </cell>
          <cell r="R215">
            <v>11.157738590562239</v>
          </cell>
          <cell r="S215">
            <v>15.094276667615178</v>
          </cell>
          <cell r="X215" t="e">
            <v>#REF!</v>
          </cell>
          <cell r="Y215" t="e">
            <v>#REF!</v>
          </cell>
          <cell r="Z215" t="e">
            <v>#REF!</v>
          </cell>
          <cell r="AA215" t="e">
            <v>#REF!</v>
          </cell>
          <cell r="AB215" t="e">
            <v>#REF!</v>
          </cell>
          <cell r="AC215" t="e">
            <v>#REF!</v>
          </cell>
        </row>
        <row r="216">
          <cell r="A216">
            <v>213</v>
          </cell>
          <cell r="R216">
            <v>11.162506788711259</v>
          </cell>
          <cell r="S216">
            <v>15.075806461145795</v>
          </cell>
          <cell r="X216" t="e">
            <v>#REF!</v>
          </cell>
          <cell r="Y216" t="e">
            <v>#REF!</v>
          </cell>
          <cell r="Z216" t="e">
            <v>#REF!</v>
          </cell>
          <cell r="AA216" t="e">
            <v>#REF!</v>
          </cell>
          <cell r="AB216" t="e">
            <v>#REF!</v>
          </cell>
          <cell r="AC216" t="e">
            <v>#REF!</v>
          </cell>
        </row>
        <row r="217">
          <cell r="A217">
            <v>214</v>
          </cell>
          <cell r="R217">
            <v>11.167274986860278</v>
          </cell>
          <cell r="S217">
            <v>15.057531154728224</v>
          </cell>
          <cell r="X217" t="e">
            <v>#REF!</v>
          </cell>
          <cell r="Y217" t="e">
            <v>#REF!</v>
          </cell>
          <cell r="Z217" t="e">
            <v>#REF!</v>
          </cell>
          <cell r="AA217" t="e">
            <v>#REF!</v>
          </cell>
          <cell r="AB217" t="e">
            <v>#REF!</v>
          </cell>
          <cell r="AC217" t="e">
            <v>#REF!</v>
          </cell>
        </row>
        <row r="218">
          <cell r="A218">
            <v>215</v>
          </cell>
          <cell r="R218">
            <v>11.172043185009299</v>
          </cell>
          <cell r="S218">
            <v>15.039448028826857</v>
          </cell>
          <cell r="X218" t="e">
            <v>#REF!</v>
          </cell>
          <cell r="Y218" t="e">
            <v>#REF!</v>
          </cell>
          <cell r="Z218" t="e">
            <v>#REF!</v>
          </cell>
          <cell r="AA218" t="e">
            <v>#REF!</v>
          </cell>
          <cell r="AB218" t="e">
            <v>#REF!</v>
          </cell>
          <cell r="AC218" t="e">
            <v>#REF!</v>
          </cell>
        </row>
        <row r="219">
          <cell r="A219">
            <v>216</v>
          </cell>
          <cell r="R219">
            <v>11.176811383158318</v>
          </cell>
          <cell r="S219">
            <v>15.021554414267863</v>
          </cell>
          <cell r="X219" t="e">
            <v>#REF!</v>
          </cell>
          <cell r="Y219" t="e">
            <v>#REF!</v>
          </cell>
          <cell r="Z219" t="e">
            <v>#REF!</v>
          </cell>
          <cell r="AA219" t="e">
            <v>#REF!</v>
          </cell>
          <cell r="AB219" t="e">
            <v>#REF!</v>
          </cell>
          <cell r="AC219" t="e">
            <v>#REF!</v>
          </cell>
        </row>
        <row r="220">
          <cell r="A220">
            <v>217</v>
          </cell>
          <cell r="R220">
            <v>11.181579581307338</v>
          </cell>
          <cell r="S220">
            <v>15.003847691078763</v>
          </cell>
          <cell r="X220" t="e">
            <v>#REF!</v>
          </cell>
          <cell r="Y220" t="e">
            <v>#REF!</v>
          </cell>
          <cell r="Z220" t="e">
            <v>#REF!</v>
          </cell>
          <cell r="AA220" t="e">
            <v>#REF!</v>
          </cell>
          <cell r="AB220" t="e">
            <v>#REF!</v>
          </cell>
          <cell r="AC220" t="e">
            <v>#REF!</v>
          </cell>
        </row>
        <row r="221">
          <cell r="A221">
            <v>218</v>
          </cell>
          <cell r="R221">
            <v>11.186347779456359</v>
          </cell>
          <cell r="S221">
            <v>14.986325287359966</v>
          </cell>
          <cell r="X221" t="e">
            <v>#REF!</v>
          </cell>
          <cell r="Y221" t="e">
            <v>#REF!</v>
          </cell>
          <cell r="Z221" t="e">
            <v>#REF!</v>
          </cell>
          <cell r="AA221" t="e">
            <v>#REF!</v>
          </cell>
          <cell r="AB221" t="e">
            <v>#REF!</v>
          </cell>
          <cell r="AC221" t="e">
            <v>#REF!</v>
          </cell>
        </row>
        <row r="222">
          <cell r="A222">
            <v>219</v>
          </cell>
          <cell r="R222">
            <v>11.191115977605378</v>
          </cell>
          <cell r="S222">
            <v>14.968984678187232</v>
          </cell>
          <cell r="X222" t="e">
            <v>#REF!</v>
          </cell>
          <cell r="Y222" t="e">
            <v>#REF!</v>
          </cell>
          <cell r="Z222" t="e">
            <v>#REF!</v>
          </cell>
          <cell r="AA222" t="e">
            <v>#REF!</v>
          </cell>
          <cell r="AB222" t="e">
            <v>#REF!</v>
          </cell>
          <cell r="AC222" t="e">
            <v>#REF!</v>
          </cell>
        </row>
        <row r="223">
          <cell r="A223">
            <v>220</v>
          </cell>
          <cell r="R223">
            <v>11.195884175754399</v>
          </cell>
          <cell r="S223">
            <v>14.951823384544017</v>
          </cell>
          <cell r="X223" t="e">
            <v>#REF!</v>
          </cell>
          <cell r="Y223" t="e">
            <v>#REF!</v>
          </cell>
          <cell r="Z223" t="e">
            <v>#REF!</v>
          </cell>
          <cell r="AA223" t="e">
            <v>#REF!</v>
          </cell>
          <cell r="AB223" t="e">
            <v>#REF!</v>
          </cell>
          <cell r="AC223" t="e">
            <v>#REF!</v>
          </cell>
        </row>
        <row r="224">
          <cell r="A224">
            <v>221</v>
          </cell>
          <cell r="R224">
            <v>11.200652373903418</v>
          </cell>
          <cell r="S224">
            <v>14.934838972282861</v>
          </cell>
          <cell r="X224" t="e">
            <v>#REF!</v>
          </cell>
          <cell r="Y224" t="e">
            <v>#REF!</v>
          </cell>
          <cell r="Z224" t="e">
            <v>#REF!</v>
          </cell>
          <cell r="AA224" t="e">
            <v>#REF!</v>
          </cell>
          <cell r="AB224" t="e">
            <v>#REF!</v>
          </cell>
          <cell r="AC224" t="e">
            <v>#REF!</v>
          </cell>
        </row>
        <row r="225">
          <cell r="A225">
            <v>222</v>
          </cell>
          <cell r="R225">
            <v>11.205420572052438</v>
          </cell>
          <cell r="S225">
            <v>14.918029051114821</v>
          </cell>
          <cell r="X225" t="e">
            <v>#REF!</v>
          </cell>
          <cell r="Y225" t="e">
            <v>#REF!</v>
          </cell>
          <cell r="Z225" t="e">
            <v>#REF!</v>
          </cell>
          <cell r="AA225" t="e">
            <v>#REF!</v>
          </cell>
          <cell r="AB225" t="e">
            <v>#REF!</v>
          </cell>
          <cell r="AC225" t="e">
            <v>#REF!</v>
          </cell>
        </row>
        <row r="226">
          <cell r="A226">
            <v>223</v>
          </cell>
          <cell r="R226">
            <v>11.210188770201459</v>
          </cell>
          <cell r="S226">
            <v>14.901391273626086</v>
          </cell>
          <cell r="X226" t="e">
            <v>#REF!</v>
          </cell>
          <cell r="Y226" t="e">
            <v>#REF!</v>
          </cell>
          <cell r="Z226" t="e">
            <v>#REF!</v>
          </cell>
          <cell r="AA226" t="e">
            <v>#REF!</v>
          </cell>
          <cell r="AB226" t="e">
            <v>#REF!</v>
          </cell>
          <cell r="AC226" t="e">
            <v>#REF!</v>
          </cell>
        </row>
        <row r="227">
          <cell r="A227">
            <v>224</v>
          </cell>
          <cell r="R227">
            <v>11.21495696835048</v>
          </cell>
          <cell r="S227">
            <v>14.88492333432095</v>
          </cell>
          <cell r="X227" t="e">
            <v>#REF!</v>
          </cell>
          <cell r="Y227" t="e">
            <v>#REF!</v>
          </cell>
          <cell r="Z227" t="e">
            <v>#REF!</v>
          </cell>
          <cell r="AA227" t="e">
            <v>#REF!</v>
          </cell>
          <cell r="AB227" t="e">
            <v>#REF!</v>
          </cell>
          <cell r="AC227" t="e">
            <v>#REF!</v>
          </cell>
        </row>
        <row r="228">
          <cell r="A228">
            <v>225</v>
          </cell>
          <cell r="R228">
            <v>11.219725166499499</v>
          </cell>
          <cell r="S228">
            <v>14.868622968690303</v>
          </cell>
          <cell r="X228" t="e">
            <v>#REF!</v>
          </cell>
          <cell r="Y228" t="e">
            <v>#REF!</v>
          </cell>
          <cell r="Z228" t="e">
            <v>#REF!</v>
          </cell>
          <cell r="AA228" t="e">
            <v>#REF!</v>
          </cell>
          <cell r="AB228" t="e">
            <v>#REF!</v>
          </cell>
          <cell r="AC228" t="e">
            <v>#REF!</v>
          </cell>
        </row>
        <row r="229">
          <cell r="A229">
            <v>226</v>
          </cell>
          <cell r="R229">
            <v>11.224493364648518</v>
          </cell>
          <cell r="S229">
            <v>14.852487952304832</v>
          </cell>
          <cell r="X229" t="e">
            <v>#REF!</v>
          </cell>
          <cell r="Y229" t="e">
            <v>#REF!</v>
          </cell>
          <cell r="Z229" t="e">
            <v>#REF!</v>
          </cell>
          <cell r="AA229" t="e">
            <v>#REF!</v>
          </cell>
          <cell r="AB229" t="e">
            <v>#REF!</v>
          </cell>
          <cell r="AC229" t="e">
            <v>#REF!</v>
          </cell>
        </row>
        <row r="230">
          <cell r="A230">
            <v>227</v>
          </cell>
          <cell r="R230">
            <v>11.229261562797538</v>
          </cell>
          <cell r="S230">
            <v>14.836516099932227</v>
          </cell>
          <cell r="X230" t="e">
            <v>#REF!</v>
          </cell>
          <cell r="Y230" t="e">
            <v>#REF!</v>
          </cell>
          <cell r="Z230" t="e">
            <v>#REF!</v>
          </cell>
          <cell r="AA230" t="e">
            <v>#REF!</v>
          </cell>
          <cell r="AB230" t="e">
            <v>#REF!</v>
          </cell>
          <cell r="AC230" t="e">
            <v>#REF!</v>
          </cell>
        </row>
        <row r="231">
          <cell r="A231">
            <v>228</v>
          </cell>
          <cell r="R231">
            <v>11.234029760946559</v>
          </cell>
          <cell r="S231">
            <v>14.820705264677578</v>
          </cell>
          <cell r="X231" t="e">
            <v>#REF!</v>
          </cell>
          <cell r="Y231" t="e">
            <v>#REF!</v>
          </cell>
          <cell r="Z231" t="e">
            <v>#REF!</v>
          </cell>
          <cell r="AA231" t="e">
            <v>#REF!</v>
          </cell>
          <cell r="AB231" t="e">
            <v>#REF!</v>
          </cell>
          <cell r="AC231" t="e">
            <v>#REF!</v>
          </cell>
        </row>
        <row r="232">
          <cell r="A232">
            <v>229</v>
          </cell>
          <cell r="R232">
            <v>11.23879795909558</v>
          </cell>
          <cell r="S232">
            <v>14.805053337146328</v>
          </cell>
          <cell r="X232" t="e">
            <v>#REF!</v>
          </cell>
          <cell r="Y232" t="e">
            <v>#REF!</v>
          </cell>
          <cell r="Z232" t="e">
            <v>#REF!</v>
          </cell>
          <cell r="AA232" t="e">
            <v>#REF!</v>
          </cell>
          <cell r="AB232" t="e">
            <v>#REF!</v>
          </cell>
          <cell r="AC232" t="e">
            <v>#REF!</v>
          </cell>
        </row>
        <row r="233">
          <cell r="A233">
            <v>230</v>
          </cell>
          <cell r="R233">
            <v>11.243566157244599</v>
          </cell>
          <cell r="S233">
            <v>14.78955824462904</v>
          </cell>
          <cell r="X233" t="e">
            <v>#REF!</v>
          </cell>
          <cell r="Y233" t="e">
            <v>#REF!</v>
          </cell>
          <cell r="Z233" t="e">
            <v>#REF!</v>
          </cell>
          <cell r="AA233" t="e">
            <v>#REF!</v>
          </cell>
          <cell r="AB233" t="e">
            <v>#REF!</v>
          </cell>
          <cell r="AC233" t="e">
            <v>#REF!</v>
          </cell>
        </row>
        <row r="234">
          <cell r="A234">
            <v>231</v>
          </cell>
          <cell r="R234">
            <v>11.248334355393618</v>
          </cell>
          <cell r="S234">
            <v>14.774217950307351</v>
          </cell>
          <cell r="X234" t="e">
            <v>#REF!</v>
          </cell>
          <cell r="Y234" t="e">
            <v>#REF!</v>
          </cell>
          <cell r="Z234" t="e">
            <v>#REF!</v>
          </cell>
          <cell r="AA234" t="e">
            <v>#REF!</v>
          </cell>
          <cell r="AB234" t="e">
            <v>#REF!</v>
          </cell>
          <cell r="AC234" t="e">
            <v>#REF!</v>
          </cell>
        </row>
        <row r="235">
          <cell r="A235">
            <v>232</v>
          </cell>
          <cell r="R235">
            <v>11.253102553542639</v>
          </cell>
          <cell r="S235">
            <v>14.759030452480456</v>
          </cell>
          <cell r="X235" t="e">
            <v>#REF!</v>
          </cell>
          <cell r="Y235" t="e">
            <v>#REF!</v>
          </cell>
          <cell r="Z235" t="e">
            <v>#REF!</v>
          </cell>
          <cell r="AA235" t="e">
            <v>#REF!</v>
          </cell>
          <cell r="AB235" t="e">
            <v>#REF!</v>
          </cell>
          <cell r="AC235" t="e">
            <v>#REF!</v>
          </cell>
        </row>
        <row r="236">
          <cell r="A236">
            <v>233</v>
          </cell>
          <cell r="R236">
            <v>11.257870751691659</v>
          </cell>
          <cell r="S236">
            <v>14.743993783811517</v>
          </cell>
          <cell r="X236" t="e">
            <v>#REF!</v>
          </cell>
          <cell r="Y236" t="e">
            <v>#REF!</v>
          </cell>
          <cell r="Z236" t="e">
            <v>#REF!</v>
          </cell>
          <cell r="AA236" t="e">
            <v>#REF!</v>
          </cell>
          <cell r="AB236" t="e">
            <v>#REF!</v>
          </cell>
          <cell r="AC236" t="e">
            <v>#REF!</v>
          </cell>
        </row>
        <row r="237">
          <cell r="A237">
            <v>234</v>
          </cell>
          <cell r="R237">
            <v>11.26263894984068</v>
          </cell>
          <cell r="S237">
            <v>14.729106010593375</v>
          </cell>
          <cell r="X237" t="e">
            <v>#REF!</v>
          </cell>
          <cell r="Y237" t="e">
            <v>#REF!</v>
          </cell>
          <cell r="Z237" t="e">
            <v>#REF!</v>
          </cell>
          <cell r="AA237" t="e">
            <v>#REF!</v>
          </cell>
          <cell r="AB237" t="e">
            <v>#REF!</v>
          </cell>
          <cell r="AC237" t="e">
            <v>#REF!</v>
          </cell>
        </row>
        <row r="238">
          <cell r="A238">
            <v>235</v>
          </cell>
          <cell r="R238">
            <v>11.267407147989699</v>
          </cell>
          <cell r="S238">
            <v>14.714365232033041</v>
          </cell>
          <cell r="X238" t="e">
            <v>#REF!</v>
          </cell>
          <cell r="Y238" t="e">
            <v>#REF!</v>
          </cell>
          <cell r="Z238" t="e">
            <v>#REF!</v>
          </cell>
          <cell r="AA238" t="e">
            <v>#REF!</v>
          </cell>
          <cell r="AB238" t="e">
            <v>#REF!</v>
          </cell>
          <cell r="AC238" t="e">
            <v>#REF!</v>
          </cell>
        </row>
        <row r="239">
          <cell r="A239">
            <v>236</v>
          </cell>
          <cell r="R239">
            <v>11.272175346138718</v>
          </cell>
          <cell r="S239">
            <v>14.699769579554362</v>
          </cell>
          <cell r="X239" t="e">
            <v>#REF!</v>
          </cell>
          <cell r="Y239" t="e">
            <v>#REF!</v>
          </cell>
          <cell r="Z239" t="e">
            <v>#REF!</v>
          </cell>
          <cell r="AA239" t="e">
            <v>#REF!</v>
          </cell>
          <cell r="AB239" t="e">
            <v>#REF!</v>
          </cell>
          <cell r="AC239" t="e">
            <v>#REF!</v>
          </cell>
        </row>
        <row r="240">
          <cell r="A240">
            <v>237</v>
          </cell>
          <cell r="R240">
            <v>11.276943544287738</v>
          </cell>
          <cell r="S240">
            <v>14.685317216118323</v>
          </cell>
          <cell r="X240" t="e">
            <v>#REF!</v>
          </cell>
          <cell r="Y240" t="e">
            <v>#REF!</v>
          </cell>
          <cell r="Z240" t="e">
            <v>#REF!</v>
          </cell>
          <cell r="AA240" t="e">
            <v>#REF!</v>
          </cell>
          <cell r="AB240" t="e">
            <v>#REF!</v>
          </cell>
          <cell r="AC240" t="e">
            <v>#REF!</v>
          </cell>
        </row>
        <row r="241">
          <cell r="A241">
            <v>238</v>
          </cell>
          <cell r="R241">
            <v>11.281711742436759</v>
          </cell>
          <cell r="S241">
            <v>14.671006335560522</v>
          </cell>
          <cell r="X241" t="e">
            <v>#REF!</v>
          </cell>
          <cell r="Y241" t="e">
            <v>#REF!</v>
          </cell>
          <cell r="Z241" t="e">
            <v>#REF!</v>
          </cell>
          <cell r="AA241" t="e">
            <v>#REF!</v>
          </cell>
          <cell r="AB241" t="e">
            <v>#REF!</v>
          </cell>
          <cell r="AC241" t="e">
            <v>#REF!</v>
          </cell>
        </row>
        <row r="242">
          <cell r="A242">
            <v>239</v>
          </cell>
          <cell r="R242">
            <v>11.286479940585778</v>
          </cell>
          <cell r="S242">
            <v>14.656835161945251</v>
          </cell>
          <cell r="X242" t="e">
            <v>#REF!</v>
          </cell>
          <cell r="Y242" t="e">
            <v>#REF!</v>
          </cell>
          <cell r="Z242" t="e">
            <v>#REF!</v>
          </cell>
          <cell r="AA242" t="e">
            <v>#REF!</v>
          </cell>
          <cell r="AB242" t="e">
            <v>#REF!</v>
          </cell>
          <cell r="AC242" t="e">
            <v>#REF!</v>
          </cell>
        </row>
        <row r="243">
          <cell r="A243">
            <v>240</v>
          </cell>
          <cell r="R243">
            <v>11.291248138734797</v>
          </cell>
          <cell r="S243">
            <v>14.64280194893573</v>
          </cell>
          <cell r="X243" t="e">
            <v>#REF!</v>
          </cell>
          <cell r="Y243" t="e">
            <v>#REF!</v>
          </cell>
          <cell r="Z243" t="e">
            <v>#REF!</v>
          </cell>
          <cell r="AA243" t="e">
            <v>#REF!</v>
          </cell>
          <cell r="AB243" t="e">
            <v>#REF!</v>
          </cell>
          <cell r="AC243" t="e">
            <v>#REF!</v>
          </cell>
        </row>
        <row r="244">
          <cell r="A244">
            <v>241</v>
          </cell>
          <cell r="R244">
            <v>11.296016336883818</v>
          </cell>
          <cell r="S244">
            <v>14.628904979180021</v>
          </cell>
          <cell r="X244" t="e">
            <v>#REF!</v>
          </cell>
          <cell r="Y244" t="e">
            <v>#REF!</v>
          </cell>
          <cell r="Z244" t="e">
            <v>#REF!</v>
          </cell>
          <cell r="AA244" t="e">
            <v>#REF!</v>
          </cell>
          <cell r="AB244" t="e">
            <v>#REF!</v>
          </cell>
          <cell r="AC244" t="e">
            <v>#REF!</v>
          </cell>
        </row>
        <row r="245">
          <cell r="A245">
            <v>242</v>
          </cell>
          <cell r="R245">
            <v>11.300784535032838</v>
          </cell>
          <cell r="S245">
            <v>14.615142563712164</v>
          </cell>
          <cell r="X245" t="e">
            <v>#REF!</v>
          </cell>
          <cell r="Y245" t="e">
            <v>#REF!</v>
          </cell>
          <cell r="Z245" t="e">
            <v>#REF!</v>
          </cell>
          <cell r="AA245" t="e">
            <v>#REF!</v>
          </cell>
          <cell r="AB245" t="e">
            <v>#REF!</v>
          </cell>
          <cell r="AC245" t="e">
            <v>#REF!</v>
          </cell>
        </row>
        <row r="246">
          <cell r="A246">
            <v>243</v>
          </cell>
          <cell r="R246">
            <v>11.305552733181859</v>
          </cell>
          <cell r="S246">
            <v>14.601513041368111</v>
          </cell>
          <cell r="X246" t="e">
            <v>#REF!</v>
          </cell>
          <cell r="Y246" t="e">
            <v>#REF!</v>
          </cell>
          <cell r="Z246" t="e">
            <v>#REF!</v>
          </cell>
          <cell r="AA246" t="e">
            <v>#REF!</v>
          </cell>
          <cell r="AB246" t="e">
            <v>#REF!</v>
          </cell>
          <cell r="AC246" t="e">
            <v>#REF!</v>
          </cell>
        </row>
        <row r="247">
          <cell r="A247">
            <v>244</v>
          </cell>
          <cell r="R247">
            <v>11.310320931330878</v>
          </cell>
          <cell r="S247">
            <v>14.588014778216012</v>
          </cell>
          <cell r="X247" t="e">
            <v>#REF!</v>
          </cell>
          <cell r="Y247" t="e">
            <v>#REF!</v>
          </cell>
          <cell r="Z247" t="e">
            <v>#REF!</v>
          </cell>
          <cell r="AA247" t="e">
            <v>#REF!</v>
          </cell>
          <cell r="AB247" t="e">
            <v>#REF!</v>
          </cell>
          <cell r="AC247" t="e">
            <v>#REF!</v>
          </cell>
        </row>
        <row r="248">
          <cell r="A248">
            <v>245</v>
          </cell>
          <cell r="R248">
            <v>11.315089129479897</v>
          </cell>
          <cell r="S248">
            <v>14.574646167000457</v>
          </cell>
          <cell r="X248" t="e">
            <v>#REF!</v>
          </cell>
          <cell r="Y248" t="e">
            <v>#REF!</v>
          </cell>
          <cell r="Z248" t="e">
            <v>#REF!</v>
          </cell>
          <cell r="AA248" t="e">
            <v>#REF!</v>
          </cell>
          <cell r="AB248" t="e">
            <v>#REF!</v>
          </cell>
          <cell r="AC248" t="e">
            <v>#REF!</v>
          </cell>
        </row>
        <row r="249">
          <cell r="A249">
            <v>246</v>
          </cell>
          <cell r="R249">
            <v>11.319857327628918</v>
          </cell>
          <cell r="S249">
            <v>14.561405626600269</v>
          </cell>
          <cell r="X249" t="e">
            <v>#REF!</v>
          </cell>
          <cell r="Y249" t="e">
            <v>#REF!</v>
          </cell>
          <cell r="Z249" t="e">
            <v>#REF!</v>
          </cell>
          <cell r="AA249" t="e">
            <v>#REF!</v>
          </cell>
          <cell r="AB249" t="e">
            <v>#REF!</v>
          </cell>
          <cell r="AC249" t="e">
            <v>#REF!</v>
          </cell>
        </row>
        <row r="250">
          <cell r="A250">
            <v>247</v>
          </cell>
          <cell r="R250">
            <v>11.32462552577794</v>
          </cell>
          <cell r="S250">
            <v>14.548291601499477</v>
          </cell>
          <cell r="X250" t="e">
            <v>#REF!</v>
          </cell>
          <cell r="Y250" t="e">
            <v>#REF!</v>
          </cell>
          <cell r="Z250" t="e">
            <v>#REF!</v>
          </cell>
          <cell r="AA250" t="e">
            <v>#REF!</v>
          </cell>
          <cell r="AB250" t="e">
            <v>#REF!</v>
          </cell>
          <cell r="AC250" t="e">
            <v>#REF!</v>
          </cell>
        </row>
        <row r="251">
          <cell r="A251">
            <v>248</v>
          </cell>
          <cell r="R251">
            <v>11.329393723926959</v>
          </cell>
          <cell r="S251">
            <v>14.53530256127106</v>
          </cell>
          <cell r="X251" t="e">
            <v>#REF!</v>
          </cell>
          <cell r="Y251" t="e">
            <v>#REF!</v>
          </cell>
          <cell r="Z251" t="e">
            <v>#REF!</v>
          </cell>
          <cell r="AA251" t="e">
            <v>#REF!</v>
          </cell>
          <cell r="AB251" t="e">
            <v>#REF!</v>
          </cell>
          <cell r="AC251" t="e">
            <v>#REF!</v>
          </cell>
        </row>
        <row r="252">
          <cell r="A252">
            <v>249</v>
          </cell>
          <cell r="R252">
            <v>11.334161922075978</v>
          </cell>
          <cell r="S252">
            <v>14.522437000073189</v>
          </cell>
          <cell r="X252" t="e">
            <v>#REF!</v>
          </cell>
          <cell r="Y252" t="e">
            <v>#REF!</v>
          </cell>
          <cell r="Z252" t="e">
            <v>#REF!</v>
          </cell>
          <cell r="AA252" t="e">
            <v>#REF!</v>
          </cell>
          <cell r="AB252" t="e">
            <v>#REF!</v>
          </cell>
          <cell r="AC252" t="e">
            <v>#REF!</v>
          </cell>
        </row>
        <row r="253">
          <cell r="A253">
            <v>250</v>
          </cell>
          <cell r="R253">
            <v>11.338930120224999</v>
          </cell>
          <cell r="S253">
            <v>14.509693436157496</v>
          </cell>
          <cell r="X253" t="e">
            <v>#REF!</v>
          </cell>
          <cell r="Y253" t="e">
            <v>#REF!</v>
          </cell>
          <cell r="Z253" t="e">
            <v>#REF!</v>
          </cell>
          <cell r="AA253" t="e">
            <v>#REF!</v>
          </cell>
          <cell r="AB253" t="e">
            <v>#REF!</v>
          </cell>
          <cell r="AC253" t="e">
            <v>#REF!</v>
          </cell>
        </row>
        <row r="254">
          <cell r="A254">
            <v>251</v>
          </cell>
          <cell r="R254">
            <v>11.343698318374019</v>
          </cell>
          <cell r="S254">
            <v>14.49707041138914</v>
          </cell>
          <cell r="X254" t="e">
            <v>#REF!</v>
          </cell>
          <cell r="Y254" t="e">
            <v>#REF!</v>
          </cell>
          <cell r="Z254" t="e">
            <v>#REF!</v>
          </cell>
          <cell r="AA254" t="e">
            <v>#REF!</v>
          </cell>
          <cell r="AB254" t="e">
            <v>#REF!</v>
          </cell>
          <cell r="AC254" t="e">
            <v>#REF!</v>
          </cell>
        </row>
        <row r="255">
          <cell r="A255">
            <v>252</v>
          </cell>
          <cell r="R255">
            <v>11.34846651652304</v>
          </cell>
          <cell r="S255">
            <v>14.484566490778269</v>
          </cell>
          <cell r="X255" t="e">
            <v>#REF!</v>
          </cell>
          <cell r="Y255" t="e">
            <v>#REF!</v>
          </cell>
          <cell r="Z255" t="e">
            <v>#REF!</v>
          </cell>
          <cell r="AA255" t="e">
            <v>#REF!</v>
          </cell>
          <cell r="AB255" t="e">
            <v>#REF!</v>
          </cell>
          <cell r="AC255" t="e">
            <v>#REF!</v>
          </cell>
        </row>
        <row r="256">
          <cell r="A256">
            <v>253</v>
          </cell>
          <cell r="R256">
            <v>11.353234714672059</v>
          </cell>
          <cell r="S256">
            <v>14.47218026202261</v>
          </cell>
          <cell r="X256" t="e">
            <v>#REF!</v>
          </cell>
          <cell r="Y256" t="e">
            <v>#REF!</v>
          </cell>
          <cell r="Z256" t="e">
            <v>#REF!</v>
          </cell>
          <cell r="AA256" t="e">
            <v>#REF!</v>
          </cell>
          <cell r="AB256" t="e">
            <v>#REF!</v>
          </cell>
          <cell r="AC256" t="e">
            <v>#REF!</v>
          </cell>
        </row>
        <row r="257">
          <cell r="A257">
            <v>254</v>
          </cell>
          <cell r="R257">
            <v>11.358002912821078</v>
          </cell>
          <cell r="S257">
            <v>14.459910335060892</v>
          </cell>
          <cell r="X257" t="e">
            <v>#REF!</v>
          </cell>
          <cell r="Y257" t="e">
            <v>#REF!</v>
          </cell>
          <cell r="Z257" t="e">
            <v>#REF!</v>
          </cell>
          <cell r="AA257" t="e">
            <v>#REF!</v>
          </cell>
          <cell r="AB257" t="e">
            <v>#REF!</v>
          </cell>
          <cell r="AC257" t="e">
            <v>#REF!</v>
          </cell>
        </row>
        <row r="258">
          <cell r="A258">
            <v>255</v>
          </cell>
          <cell r="R258">
            <v>11.362771110970099</v>
          </cell>
          <cell r="S258">
            <v>14.447755341636716</v>
          </cell>
          <cell r="X258" t="e">
            <v>#REF!</v>
          </cell>
          <cell r="Y258" t="e">
            <v>#REF!</v>
          </cell>
          <cell r="Z258" t="e">
            <v>#REF!</v>
          </cell>
          <cell r="AA258" t="e">
            <v>#REF!</v>
          </cell>
          <cell r="AB258" t="e">
            <v>#REF!</v>
          </cell>
          <cell r="AC258" t="e">
            <v>#REF!</v>
          </cell>
        </row>
        <row r="259">
          <cell r="A259">
            <v>256</v>
          </cell>
          <cell r="R259">
            <v>11.367539309119119</v>
          </cell>
          <cell r="S259">
            <v>14.435713934872686</v>
          </cell>
          <cell r="X259" t="e">
            <v>#REF!</v>
          </cell>
          <cell r="Y259" t="e">
            <v>#REF!</v>
          </cell>
          <cell r="Z259" t="e">
            <v>#REF!</v>
          </cell>
          <cell r="AA259" t="e">
            <v>#REF!</v>
          </cell>
          <cell r="AB259" t="e">
            <v>#REF!</v>
          </cell>
          <cell r="AC259" t="e">
            <v>#REF!</v>
          </cell>
        </row>
        <row r="260">
          <cell r="A260">
            <v>257</v>
          </cell>
          <cell r="R260">
            <v>11.37230750726814</v>
          </cell>
          <cell r="S260">
            <v>14.423784788854478</v>
          </cell>
          <cell r="X260" t="e">
            <v>#REF!</v>
          </cell>
          <cell r="Y260" t="e">
            <v>#REF!</v>
          </cell>
          <cell r="Z260" t="e">
            <v>#REF!</v>
          </cell>
          <cell r="AA260" t="e">
            <v>#REF!</v>
          </cell>
          <cell r="AB260" t="e">
            <v>#REF!</v>
          </cell>
          <cell r="AC260" t="e">
            <v>#REF!</v>
          </cell>
        </row>
        <row r="261">
          <cell r="A261">
            <v>258</v>
          </cell>
          <cell r="R261">
            <v>11.377075705417159</v>
          </cell>
          <cell r="S261">
            <v>14.411966598224584</v>
          </cell>
          <cell r="X261" t="e">
            <v>#REF!</v>
          </cell>
          <cell r="Y261" t="e">
            <v>#REF!</v>
          </cell>
          <cell r="Z261" t="e">
            <v>#REF!</v>
          </cell>
          <cell r="AA261" t="e">
            <v>#REF!</v>
          </cell>
          <cell r="AB261" t="e">
            <v>#REF!</v>
          </cell>
          <cell r="AC261" t="e">
            <v>#REF!</v>
          </cell>
        </row>
        <row r="262">
          <cell r="A262">
            <v>259</v>
          </cell>
          <cell r="R262">
            <v>11.38184390356618</v>
          </cell>
          <cell r="S262">
            <v>14.400258077785464</v>
          </cell>
          <cell r="X262" t="e">
            <v>#REF!</v>
          </cell>
          <cell r="Y262" t="e">
            <v>#REF!</v>
          </cell>
          <cell r="Z262" t="e">
            <v>#REF!</v>
          </cell>
          <cell r="AA262" t="e">
            <v>#REF!</v>
          </cell>
          <cell r="AB262" t="e">
            <v>#REF!</v>
          </cell>
          <cell r="AC262" t="e">
            <v>#REF!</v>
          </cell>
        </row>
        <row r="263">
          <cell r="A263">
            <v>260</v>
          </cell>
          <cell r="R263">
            <v>11.386612101715199</v>
          </cell>
          <cell r="S263">
            <v>14.388657962111832</v>
          </cell>
          <cell r="X263" t="e">
            <v>#REF!</v>
          </cell>
          <cell r="Y263" t="e">
            <v>#REF!</v>
          </cell>
          <cell r="Z263" t="e">
            <v>#REF!</v>
          </cell>
          <cell r="AA263" t="e">
            <v>#REF!</v>
          </cell>
          <cell r="AB263" t="e">
            <v>#REF!</v>
          </cell>
          <cell r="AC263" t="e">
            <v>#REF!</v>
          </cell>
        </row>
        <row r="264">
          <cell r="A264">
            <v>261</v>
          </cell>
          <cell r="R264">
            <v>11.39138029986422</v>
          </cell>
          <cell r="S264">
            <v>14.377165005171896</v>
          </cell>
          <cell r="X264" t="e">
            <v>#REF!</v>
          </cell>
          <cell r="Y264" t="e">
            <v>#REF!</v>
          </cell>
          <cell r="Z264" t="e">
            <v>#REF!</v>
          </cell>
          <cell r="AA264" t="e">
            <v>#REF!</v>
          </cell>
          <cell r="AB264" t="e">
            <v>#REF!</v>
          </cell>
          <cell r="AC264" t="e">
            <v>#REF!</v>
          </cell>
        </row>
        <row r="265">
          <cell r="A265">
            <v>262</v>
          </cell>
          <cell r="R265">
            <v>11.396148498013238</v>
          </cell>
          <cell r="S265">
            <v>14.365777979957265</v>
          </cell>
          <cell r="X265" t="e">
            <v>#REF!</v>
          </cell>
          <cell r="Y265" t="e">
            <v>#REF!</v>
          </cell>
          <cell r="Z265" t="e">
            <v>#REF!</v>
          </cell>
          <cell r="AA265" t="e">
            <v>#REF!</v>
          </cell>
          <cell r="AB265" t="e">
            <v>#REF!</v>
          </cell>
          <cell r="AC265" t="e">
            <v>#REF!</v>
          </cell>
        </row>
        <row r="266">
          <cell r="A266">
            <v>263</v>
          </cell>
          <cell r="R266">
            <v>11.400916696162257</v>
          </cell>
          <cell r="S266">
            <v>14.354495678121266</v>
          </cell>
          <cell r="X266" t="e">
            <v>#REF!</v>
          </cell>
          <cell r="Y266" t="e">
            <v>#REF!</v>
          </cell>
          <cell r="Z266" t="e">
            <v>#REF!</v>
          </cell>
          <cell r="AA266" t="e">
            <v>#REF!</v>
          </cell>
          <cell r="AB266" t="e">
            <v>#REF!</v>
          </cell>
          <cell r="AC266" t="e">
            <v>#REF!</v>
          </cell>
        </row>
        <row r="267">
          <cell r="A267">
            <v>264</v>
          </cell>
          <cell r="R267">
            <v>11.405684894311278</v>
          </cell>
          <cell r="S267">
            <v>14.343316909625488</v>
          </cell>
          <cell r="X267" t="e">
            <v>#REF!</v>
          </cell>
          <cell r="Y267" t="e">
            <v>#REF!</v>
          </cell>
          <cell r="Z267" t="e">
            <v>#REF!</v>
          </cell>
          <cell r="AA267" t="e">
            <v>#REF!</v>
          </cell>
          <cell r="AB267" t="e">
            <v>#REF!</v>
          </cell>
          <cell r="AC267" t="e">
            <v>#REF!</v>
          </cell>
        </row>
        <row r="268">
          <cell r="A268">
            <v>265</v>
          </cell>
          <cell r="R268">
            <v>11.410453092460298</v>
          </cell>
          <cell r="S268">
            <v>14.332240502394392</v>
          </cell>
          <cell r="X268" t="e">
            <v>#REF!</v>
          </cell>
          <cell r="Y268" t="e">
            <v>#REF!</v>
          </cell>
          <cell r="Z268" t="e">
            <v>#REF!</v>
          </cell>
          <cell r="AA268" t="e">
            <v>#REF!</v>
          </cell>
          <cell r="AB268" t="e">
            <v>#REF!</v>
          </cell>
          <cell r="AC268" t="e">
            <v>#REF!</v>
          </cell>
        </row>
        <row r="269">
          <cell r="A269">
            <v>266</v>
          </cell>
          <cell r="R269">
            <v>11.415221290609319</v>
          </cell>
          <cell r="S269">
            <v>14.321265301977629</v>
          </cell>
          <cell r="X269" t="e">
            <v>#REF!</v>
          </cell>
          <cell r="Y269" t="e">
            <v>#REF!</v>
          </cell>
          <cell r="Z269" t="e">
            <v>#REF!</v>
          </cell>
          <cell r="AA269" t="e">
            <v>#REF!</v>
          </cell>
          <cell r="AB269" t="e">
            <v>#REF!</v>
          </cell>
          <cell r="AC269" t="e">
            <v>#REF!</v>
          </cell>
        </row>
        <row r="270">
          <cell r="A270">
            <v>267</v>
          </cell>
          <cell r="R270">
            <v>11.41998948875834</v>
          </cell>
          <cell r="S270">
            <v>14.310390171219975</v>
          </cell>
          <cell r="X270" t="e">
            <v>#REF!</v>
          </cell>
          <cell r="Y270" t="e">
            <v>#REF!</v>
          </cell>
          <cell r="Z270" t="e">
            <v>#REF!</v>
          </cell>
          <cell r="AA270" t="e">
            <v>#REF!</v>
          </cell>
          <cell r="AB270" t="e">
            <v>#REF!</v>
          </cell>
          <cell r="AC270" t="e">
            <v>#REF!</v>
          </cell>
        </row>
        <row r="271">
          <cell r="A271">
            <v>268</v>
          </cell>
          <cell r="R271">
            <v>11.424757686907359</v>
          </cell>
          <cell r="S271">
            <v>14.299613989938678</v>
          </cell>
          <cell r="X271" t="e">
            <v>#REF!</v>
          </cell>
          <cell r="Y271" t="e">
            <v>#REF!</v>
          </cell>
          <cell r="Z271" t="e">
            <v>#REF!</v>
          </cell>
          <cell r="AA271" t="e">
            <v>#REF!</v>
          </cell>
          <cell r="AB271" t="e">
            <v>#REF!</v>
          </cell>
          <cell r="AC271" t="e">
            <v>#REF!</v>
          </cell>
        </row>
        <row r="272">
          <cell r="A272">
            <v>269</v>
          </cell>
          <cell r="R272">
            <v>11.429525885056378</v>
          </cell>
          <cell r="S272">
            <v>14.288935654607984</v>
          </cell>
          <cell r="X272" t="e">
            <v>#REF!</v>
          </cell>
          <cell r="Y272" t="e">
            <v>#REF!</v>
          </cell>
          <cell r="Z272" t="e">
            <v>#REF!</v>
          </cell>
          <cell r="AA272" t="e">
            <v>#REF!</v>
          </cell>
          <cell r="AB272" t="e">
            <v>#REF!</v>
          </cell>
          <cell r="AC272" t="e">
            <v>#REF!</v>
          </cell>
        </row>
        <row r="273">
          <cell r="A273">
            <v>270</v>
          </cell>
          <cell r="R273">
            <v>11.434294083205399</v>
          </cell>
          <cell r="S273">
            <v>14.278354078050661</v>
          </cell>
          <cell r="X273" t="e">
            <v>#REF!</v>
          </cell>
          <cell r="Y273" t="e">
            <v>#REF!</v>
          </cell>
          <cell r="Z273" t="e">
            <v>#REF!</v>
          </cell>
          <cell r="AA273" t="e">
            <v>#REF!</v>
          </cell>
          <cell r="AB273" t="e">
            <v>#REF!</v>
          </cell>
          <cell r="AC273" t="e">
            <v>#REF!</v>
          </cell>
        </row>
        <row r="274">
          <cell r="A274">
            <v>271</v>
          </cell>
          <cell r="R274">
            <v>11.439062281354419</v>
          </cell>
          <cell r="S274">
            <v>14.267868189136379</v>
          </cell>
          <cell r="X274" t="e">
            <v>#REF!</v>
          </cell>
          <cell r="Y274" t="e">
            <v>#REF!</v>
          </cell>
          <cell r="Z274" t="e">
            <v>#REF!</v>
          </cell>
          <cell r="AA274" t="e">
            <v>#REF!</v>
          </cell>
          <cell r="AB274" t="e">
            <v>#REF!</v>
          </cell>
          <cell r="AC274" t="e">
            <v>#REF!</v>
          </cell>
        </row>
        <row r="275">
          <cell r="A275">
            <v>272</v>
          </cell>
          <cell r="R275">
            <v>11.443830479503438</v>
          </cell>
          <cell r="S275">
            <v>14.257476932486718</v>
          </cell>
          <cell r="X275" t="e">
            <v>#REF!</v>
          </cell>
          <cell r="Y275" t="e">
            <v>#REF!</v>
          </cell>
          <cell r="Z275" t="e">
            <v>#REF!</v>
          </cell>
          <cell r="AA275" t="e">
            <v>#REF!</v>
          </cell>
          <cell r="AB275" t="e">
            <v>#REF!</v>
          </cell>
          <cell r="AC275" t="e">
            <v>#REF!</v>
          </cell>
        </row>
        <row r="276">
          <cell r="A276">
            <v>273</v>
          </cell>
          <cell r="R276">
            <v>11.448598677652461</v>
          </cell>
          <cell r="S276">
            <v>14.247179268186688</v>
          </cell>
          <cell r="X276" t="e">
            <v>#REF!</v>
          </cell>
          <cell r="Y276" t="e">
            <v>#REF!</v>
          </cell>
          <cell r="Z276" t="e">
            <v>#REF!</v>
          </cell>
          <cell r="AA276" t="e">
            <v>#REF!</v>
          </cell>
          <cell r="AB276" t="e">
            <v>#REF!</v>
          </cell>
          <cell r="AC276" t="e">
            <v>#REF!</v>
          </cell>
        </row>
        <row r="277">
          <cell r="A277">
            <v>274</v>
          </cell>
          <cell r="R277">
            <v>11.45336687580148</v>
          </cell>
          <cell r="S277">
            <v>14.236974171502528</v>
          </cell>
          <cell r="X277" t="e">
            <v>#REF!</v>
          </cell>
          <cell r="Y277" t="e">
            <v>#REF!</v>
          </cell>
          <cell r="Z277" t="e">
            <v>#REF!</v>
          </cell>
          <cell r="AA277" t="e">
            <v>#REF!</v>
          </cell>
          <cell r="AB277" t="e">
            <v>#REF!</v>
          </cell>
          <cell r="AC277" t="e">
            <v>#REF!</v>
          </cell>
        </row>
        <row r="278">
          <cell r="A278">
            <v>275</v>
          </cell>
          <cell r="R278">
            <v>11.458135073950499</v>
          </cell>
          <cell r="S278">
            <v>14.226860632605703</v>
          </cell>
          <cell r="X278" t="e">
            <v>#REF!</v>
          </cell>
          <cell r="Y278" t="e">
            <v>#REF!</v>
          </cell>
          <cell r="Z278" t="e">
            <v>#REF!</v>
          </cell>
          <cell r="AA278" t="e">
            <v>#REF!</v>
          </cell>
          <cell r="AB278" t="e">
            <v>#REF!</v>
          </cell>
          <cell r="AC278" t="e">
            <v>#REF!</v>
          </cell>
        </row>
        <row r="279">
          <cell r="A279">
            <v>276</v>
          </cell>
          <cell r="R279">
            <v>11.462903272099519</v>
          </cell>
          <cell r="S279">
            <v>14.216837656302877</v>
          </cell>
          <cell r="X279" t="e">
            <v>#REF!</v>
          </cell>
          <cell r="Y279" t="e">
            <v>#REF!</v>
          </cell>
          <cell r="Z279" t="e">
            <v>#REF!</v>
          </cell>
          <cell r="AA279" t="e">
            <v>#REF!</v>
          </cell>
          <cell r="AB279" t="e">
            <v>#REF!</v>
          </cell>
          <cell r="AC279" t="e">
            <v>#REF!</v>
          </cell>
        </row>
        <row r="280">
          <cell r="A280">
            <v>277</v>
          </cell>
          <cell r="R280">
            <v>11.46767147024854</v>
          </cell>
          <cell r="S280">
            <v>14.206904261771724</v>
          </cell>
          <cell r="X280" t="e">
            <v>#REF!</v>
          </cell>
          <cell r="Y280" t="e">
            <v>#REF!</v>
          </cell>
          <cell r="Z280" t="e">
            <v>#REF!</v>
          </cell>
          <cell r="AA280" t="e">
            <v>#REF!</v>
          </cell>
          <cell r="AB280" t="e">
            <v>#REF!</v>
          </cell>
          <cell r="AC280" t="e">
            <v>#REF!</v>
          </cell>
        </row>
        <row r="281">
          <cell r="A281">
            <v>278</v>
          </cell>
          <cell r="R281">
            <v>11.472439668397557</v>
          </cell>
          <cell r="S281">
            <v>14.197059482302485</v>
          </cell>
          <cell r="X281" t="e">
            <v>#REF!</v>
          </cell>
          <cell r="Y281" t="e">
            <v>#REF!</v>
          </cell>
          <cell r="Z281" t="e">
            <v>#REF!</v>
          </cell>
          <cell r="AA281" t="e">
            <v>#REF!</v>
          </cell>
          <cell r="AB281" t="e">
            <v>#REF!</v>
          </cell>
          <cell r="AC281" t="e">
            <v>#REF!</v>
          </cell>
        </row>
        <row r="282">
          <cell r="A282">
            <v>279</v>
          </cell>
          <cell r="R282">
            <v>11.477207866546578</v>
          </cell>
          <cell r="S282">
            <v>14.187302365045026</v>
          </cell>
          <cell r="X282" t="e">
            <v>#REF!</v>
          </cell>
          <cell r="Y282" t="e">
            <v>#REF!</v>
          </cell>
          <cell r="Z282" t="e">
            <v>#REF!</v>
          </cell>
          <cell r="AA282" t="e">
            <v>#REF!</v>
          </cell>
          <cell r="AB282" t="e">
            <v>#REF!</v>
          </cell>
          <cell r="AC282" t="e">
            <v>#REF!</v>
          </cell>
        </row>
        <row r="283">
          <cell r="A283">
            <v>280</v>
          </cell>
          <cell r="R283">
            <v>11.481976064695598</v>
          </cell>
          <cell r="S283">
            <v>14.17763197076137</v>
          </cell>
          <cell r="X283" t="e">
            <v>#REF!</v>
          </cell>
          <cell r="Y283" t="e">
            <v>#REF!</v>
          </cell>
          <cell r="Z283" t="e">
            <v>#REF!</v>
          </cell>
          <cell r="AA283" t="e">
            <v>#REF!</v>
          </cell>
          <cell r="AB283" t="e">
            <v>#REF!</v>
          </cell>
          <cell r="AC283" t="e">
            <v>#REF!</v>
          </cell>
        </row>
        <row r="284">
          <cell r="A284">
            <v>281</v>
          </cell>
          <cell r="R284">
            <v>11.486744262844619</v>
          </cell>
          <cell r="S284">
            <v>14.168047373583462</v>
          </cell>
          <cell r="X284" t="e">
            <v>#REF!</v>
          </cell>
          <cell r="Y284" t="e">
            <v>#REF!</v>
          </cell>
          <cell r="Z284" t="e">
            <v>#REF!</v>
          </cell>
          <cell r="AA284" t="e">
            <v>#REF!</v>
          </cell>
          <cell r="AB284" t="e">
            <v>#REF!</v>
          </cell>
          <cell r="AC284" t="e">
            <v>#REF!</v>
          </cell>
        </row>
        <row r="285">
          <cell r="A285">
            <v>282</v>
          </cell>
          <cell r="R285">
            <v>11.491512460993638</v>
          </cell>
          <cell r="S285">
            <v>14.158547660776145</v>
          </cell>
          <cell r="X285" t="e">
            <v>#REF!</v>
          </cell>
          <cell r="Y285" t="e">
            <v>#REF!</v>
          </cell>
          <cell r="Z285" t="e">
            <v>#REF!</v>
          </cell>
          <cell r="AA285" t="e">
            <v>#REF!</v>
          </cell>
          <cell r="AB285" t="e">
            <v>#REF!</v>
          </cell>
          <cell r="AC285" t="e">
            <v>#REF!</v>
          </cell>
        </row>
        <row r="286">
          <cell r="A286">
            <v>283</v>
          </cell>
          <cell r="R286">
            <v>11.496280659142661</v>
          </cell>
          <cell r="S286">
            <v>14.149131932505091</v>
          </cell>
          <cell r="X286" t="e">
            <v>#REF!</v>
          </cell>
          <cell r="Y286" t="e">
            <v>#REF!</v>
          </cell>
          <cell r="Z286" t="e">
            <v>#REF!</v>
          </cell>
          <cell r="AA286" t="e">
            <v>#REF!</v>
          </cell>
          <cell r="AB286" t="e">
            <v>#REF!</v>
          </cell>
          <cell r="AC286" t="e">
            <v>#REF!</v>
          </cell>
        </row>
        <row r="287">
          <cell r="A287">
            <v>284</v>
          </cell>
          <cell r="R287">
            <v>11.501048857291677</v>
          </cell>
          <cell r="S287">
            <v>14.139799301609713</v>
          </cell>
          <cell r="X287" t="e">
            <v>#REF!</v>
          </cell>
          <cell r="Y287" t="e">
            <v>#REF!</v>
          </cell>
          <cell r="Z287" t="e">
            <v>#REF!</v>
          </cell>
          <cell r="AA287" t="e">
            <v>#REF!</v>
          </cell>
          <cell r="AB287" t="e">
            <v>#REF!</v>
          </cell>
          <cell r="AC287" t="e">
            <v>#REF!</v>
          </cell>
        </row>
        <row r="288">
          <cell r="A288">
            <v>285</v>
          </cell>
          <cell r="R288">
            <v>11.505817055440698</v>
          </cell>
          <cell r="S288">
            <v>14.130548893380787</v>
          </cell>
          <cell r="X288" t="e">
            <v>#REF!</v>
          </cell>
          <cell r="Y288" t="e">
            <v>#REF!</v>
          </cell>
          <cell r="Z288" t="e">
            <v>#REF!</v>
          </cell>
          <cell r="AA288" t="e">
            <v>#REF!</v>
          </cell>
          <cell r="AB288" t="e">
            <v>#REF!</v>
          </cell>
          <cell r="AC288" t="e">
            <v>#REF!</v>
          </cell>
        </row>
        <row r="289">
          <cell r="A289">
            <v>286</v>
          </cell>
          <cell r="R289">
            <v>11.510585253589717</v>
          </cell>
          <cell r="S289">
            <v>14.121379845342798</v>
          </cell>
          <cell r="X289" t="e">
            <v>#REF!</v>
          </cell>
          <cell r="Y289" t="e">
            <v>#REF!</v>
          </cell>
          <cell r="Z289" t="e">
            <v>#REF!</v>
          </cell>
          <cell r="AA289" t="e">
            <v>#REF!</v>
          </cell>
          <cell r="AB289" t="e">
            <v>#REF!</v>
          </cell>
          <cell r="AC289" t="e">
            <v>#REF!</v>
          </cell>
        </row>
        <row r="290">
          <cell r="A290">
            <v>287</v>
          </cell>
          <cell r="R290">
            <v>11.51535345173874</v>
          </cell>
          <cell r="S290">
            <v>14.112291307040778</v>
          </cell>
          <cell r="X290" t="e">
            <v>#REF!</v>
          </cell>
          <cell r="Y290" t="e">
            <v>#REF!</v>
          </cell>
          <cell r="Z290" t="e">
            <v>#REF!</v>
          </cell>
          <cell r="AA290" t="e">
            <v>#REF!</v>
          </cell>
          <cell r="AB290" t="e">
            <v>#REF!</v>
          </cell>
          <cell r="AC290" t="e">
            <v>#REF!</v>
          </cell>
        </row>
        <row r="291">
          <cell r="A291">
            <v>288</v>
          </cell>
          <cell r="R291">
            <v>11.520121649887759</v>
          </cell>
          <cell r="S291">
            <v>14.103282439831657</v>
          </cell>
          <cell r="X291" t="e">
            <v>#REF!</v>
          </cell>
          <cell r="Y291" t="e">
            <v>#REF!</v>
          </cell>
          <cell r="Z291" t="e">
            <v>#REF!</v>
          </cell>
          <cell r="AA291" t="e">
            <v>#REF!</v>
          </cell>
          <cell r="AB291" t="e">
            <v>#REF!</v>
          </cell>
          <cell r="AC291" t="e">
            <v>#REF!</v>
          </cell>
        </row>
        <row r="292">
          <cell r="A292">
            <v>289</v>
          </cell>
          <cell r="R292">
            <v>11.52488984803678</v>
          </cell>
          <cell r="S292">
            <v>14.094352416679859</v>
          </cell>
          <cell r="X292" t="e">
            <v>#REF!</v>
          </cell>
          <cell r="Y292" t="e">
            <v>#REF!</v>
          </cell>
          <cell r="Z292" t="e">
            <v>#REF!</v>
          </cell>
          <cell r="AA292" t="e">
            <v>#REF!</v>
          </cell>
          <cell r="AB292" t="e">
            <v>#REF!</v>
          </cell>
          <cell r="AC292" t="e">
            <v>#REF!</v>
          </cell>
        </row>
        <row r="293">
          <cell r="A293">
            <v>290</v>
          </cell>
          <cell r="R293">
            <v>11.529658046185798</v>
          </cell>
          <cell r="S293">
            <v>14.085500421957208</v>
          </cell>
          <cell r="X293" t="e">
            <v>#REF!</v>
          </cell>
          <cell r="Y293" t="e">
            <v>#REF!</v>
          </cell>
          <cell r="Z293" t="e">
            <v>#REF!</v>
          </cell>
          <cell r="AA293" t="e">
            <v>#REF!</v>
          </cell>
          <cell r="AB293" t="e">
            <v>#REF!</v>
          </cell>
          <cell r="AC293" t="e">
            <v>#REF!</v>
          </cell>
        </row>
        <row r="294">
          <cell r="A294">
            <v>291</v>
          </cell>
          <cell r="R294">
            <v>11.534426244334819</v>
          </cell>
          <cell r="S294">
            <v>14.07672565124691</v>
          </cell>
          <cell r="X294" t="e">
            <v>#REF!</v>
          </cell>
          <cell r="Y294" t="e">
            <v>#REF!</v>
          </cell>
          <cell r="Z294" t="e">
            <v>#REF!</v>
          </cell>
          <cell r="AA294" t="e">
            <v>#REF!</v>
          </cell>
          <cell r="AB294" t="e">
            <v>#REF!</v>
          </cell>
          <cell r="AC294" t="e">
            <v>#REF!</v>
          </cell>
        </row>
        <row r="295">
          <cell r="A295">
            <v>292</v>
          </cell>
          <cell r="R295">
            <v>11.539194442483838</v>
          </cell>
          <cell r="S295">
            <v>14.068027311151575</v>
          </cell>
          <cell r="X295" t="e">
            <v>#REF!</v>
          </cell>
          <cell r="Y295" t="e">
            <v>#REF!</v>
          </cell>
          <cell r="Z295" t="e">
            <v>#REF!</v>
          </cell>
          <cell r="AA295" t="e">
            <v>#REF!</v>
          </cell>
          <cell r="AB295" t="e">
            <v>#REF!</v>
          </cell>
          <cell r="AC295" t="e">
            <v>#REF!</v>
          </cell>
        </row>
        <row r="296">
          <cell r="A296">
            <v>293</v>
          </cell>
          <cell r="R296">
            <v>11.543962640632859</v>
          </cell>
          <cell r="S296">
            <v>14.059404619105184</v>
          </cell>
          <cell r="X296" t="e">
            <v>#REF!</v>
          </cell>
          <cell r="Y296" t="e">
            <v>#REF!</v>
          </cell>
          <cell r="Z296" t="e">
            <v>#REF!</v>
          </cell>
          <cell r="AA296" t="e">
            <v>#REF!</v>
          </cell>
          <cell r="AB296" t="e">
            <v>#REF!</v>
          </cell>
          <cell r="AC296" t="e">
            <v>#REF!</v>
          </cell>
        </row>
        <row r="297">
          <cell r="A297">
            <v>294</v>
          </cell>
          <cell r="R297">
            <v>11.548730838781879</v>
          </cell>
          <cell r="S297">
            <v>14.050856803188863</v>
          </cell>
          <cell r="X297" t="e">
            <v>#REF!</v>
          </cell>
          <cell r="Y297" t="e">
            <v>#REF!</v>
          </cell>
          <cell r="Z297" t="e">
            <v>#REF!</v>
          </cell>
          <cell r="AA297" t="e">
            <v>#REF!</v>
          </cell>
          <cell r="AB297" t="e">
            <v>#REF!</v>
          </cell>
          <cell r="AC297" t="e">
            <v>#REF!</v>
          </cell>
        </row>
        <row r="298">
          <cell r="A298">
            <v>295</v>
          </cell>
          <cell r="R298">
            <v>11.553499036930898</v>
          </cell>
          <cell r="S298">
            <v>14.042383101950451</v>
          </cell>
          <cell r="X298" t="e">
            <v>#REF!</v>
          </cell>
          <cell r="Y298" t="e">
            <v>#REF!</v>
          </cell>
          <cell r="Z298" t="e">
            <v>#REF!</v>
          </cell>
          <cell r="AA298" t="e">
            <v>#REF!</v>
          </cell>
          <cell r="AB298" t="e">
            <v>#REF!</v>
          </cell>
          <cell r="AC298" t="e">
            <v>#REF!</v>
          </cell>
        </row>
        <row r="299">
          <cell r="A299">
            <v>296</v>
          </cell>
          <cell r="R299">
            <v>11.558267235079917</v>
          </cell>
          <cell r="S299">
            <v>14.033982764227661</v>
          </cell>
          <cell r="X299" t="e">
            <v>#REF!</v>
          </cell>
          <cell r="Y299" t="e">
            <v>#REF!</v>
          </cell>
          <cell r="Z299" t="e">
            <v>#REF!</v>
          </cell>
          <cell r="AA299" t="e">
            <v>#REF!</v>
          </cell>
          <cell r="AB299" t="e">
            <v>#REF!</v>
          </cell>
          <cell r="AC299" t="e">
            <v>#REF!</v>
          </cell>
        </row>
        <row r="300">
          <cell r="A300">
            <v>297</v>
          </cell>
          <cell r="R300">
            <v>11.56303543322894</v>
          </cell>
          <cell r="S300">
            <v>14.02565504897489</v>
          </cell>
          <cell r="X300" t="e">
            <v>#REF!</v>
          </cell>
          <cell r="Y300" t="e">
            <v>#REF!</v>
          </cell>
          <cell r="Z300" t="e">
            <v>#REF!</v>
          </cell>
          <cell r="AA300" t="e">
            <v>#REF!</v>
          </cell>
          <cell r="AB300" t="e">
            <v>#REF!</v>
          </cell>
          <cell r="AC300" t="e">
            <v>#REF!</v>
          </cell>
        </row>
        <row r="301">
          <cell r="A301">
            <v>298</v>
          </cell>
          <cell r="R301">
            <v>11.567803631377959</v>
          </cell>
          <cell r="S301">
            <v>14.01739922509344</v>
          </cell>
          <cell r="X301" t="e">
            <v>#REF!</v>
          </cell>
          <cell r="Y301" t="e">
            <v>#REF!</v>
          </cell>
          <cell r="Z301" t="e">
            <v>#REF!</v>
          </cell>
          <cell r="AA301" t="e">
            <v>#REF!</v>
          </cell>
          <cell r="AB301" t="e">
            <v>#REF!</v>
          </cell>
          <cell r="AC301" t="e">
            <v>#REF!</v>
          </cell>
        </row>
        <row r="302">
          <cell r="A302">
            <v>299</v>
          </cell>
          <cell r="R302">
            <v>11.57257182952698</v>
          </cell>
          <cell r="S302">
            <v>14.009214571265215</v>
          </cell>
          <cell r="X302" t="e">
            <v>#REF!</v>
          </cell>
          <cell r="Y302" t="e">
            <v>#REF!</v>
          </cell>
          <cell r="Z302" t="e">
            <v>#REF!</v>
          </cell>
          <cell r="AA302" t="e">
            <v>#REF!</v>
          </cell>
          <cell r="AB302" t="e">
            <v>#REF!</v>
          </cell>
          <cell r="AC302" t="e">
            <v>#REF!</v>
          </cell>
        </row>
        <row r="303">
          <cell r="A303">
            <v>300</v>
          </cell>
          <cell r="R303">
            <v>11.577340027676</v>
          </cell>
          <cell r="S303">
            <v>14.001100375789665</v>
          </cell>
          <cell r="X303" t="e">
            <v>#REF!</v>
          </cell>
          <cell r="Y303" t="e">
            <v>#REF!</v>
          </cell>
          <cell r="Z303" t="e">
            <v>#REF!</v>
          </cell>
          <cell r="AA303" t="e">
            <v>#REF!</v>
          </cell>
          <cell r="AB303" t="e">
            <v>#REF!</v>
          </cell>
          <cell r="AC303" t="e">
            <v>#REF!</v>
          </cell>
        </row>
        <row r="304">
          <cell r="A304">
            <v>301</v>
          </cell>
          <cell r="R304">
            <v>11.582108225825019</v>
          </cell>
          <cell r="S304">
            <v>13.993055936424085</v>
          </cell>
          <cell r="X304" t="e">
            <v>#REF!</v>
          </cell>
          <cell r="Y304" t="e">
            <v>#REF!</v>
          </cell>
          <cell r="Z304" t="e">
            <v>#REF!</v>
          </cell>
          <cell r="AA304" t="e">
            <v>#REF!</v>
          </cell>
          <cell r="AB304" t="e">
            <v>#REF!</v>
          </cell>
          <cell r="AC304" t="e">
            <v>#REF!</v>
          </cell>
        </row>
        <row r="305">
          <cell r="A305">
            <v>302</v>
          </cell>
          <cell r="R305">
            <v>11.586876423974038</v>
          </cell>
          <cell r="S305">
            <v>13.985080560226987</v>
          </cell>
          <cell r="X305" t="e">
            <v>#REF!</v>
          </cell>
          <cell r="Y305" t="e">
            <v>#REF!</v>
          </cell>
          <cell r="Z305" t="e">
            <v>#REF!</v>
          </cell>
          <cell r="AA305" t="e">
            <v>#REF!</v>
          </cell>
          <cell r="AB305" t="e">
            <v>#REF!</v>
          </cell>
          <cell r="AC305" t="e">
            <v>#REF!</v>
          </cell>
        </row>
        <row r="306">
          <cell r="A306">
            <v>303</v>
          </cell>
          <cell r="R306">
            <v>11.591644622123058</v>
          </cell>
          <cell r="S306">
            <v>13.977173563404616</v>
          </cell>
          <cell r="X306" t="e">
            <v>#REF!</v>
          </cell>
          <cell r="Y306" t="e">
            <v>#REF!</v>
          </cell>
          <cell r="Z306" t="e">
            <v>#REF!</v>
          </cell>
          <cell r="AA306" t="e">
            <v>#REF!</v>
          </cell>
          <cell r="AB306" t="e">
            <v>#REF!</v>
          </cell>
          <cell r="AC306" t="e">
            <v>#REF!</v>
          </cell>
        </row>
        <row r="307">
          <cell r="A307">
            <v>304</v>
          </cell>
          <cell r="R307">
            <v>11.596412820272079</v>
          </cell>
          <cell r="S307">
            <v>13.969334271160511</v>
          </cell>
          <cell r="X307" t="e">
            <v>#REF!</v>
          </cell>
          <cell r="Y307" t="e">
            <v>#REF!</v>
          </cell>
          <cell r="Z307" t="e">
            <v>#REF!</v>
          </cell>
          <cell r="AA307" t="e">
            <v>#REF!</v>
          </cell>
          <cell r="AB307" t="e">
            <v>#REF!</v>
          </cell>
          <cell r="AC307" t="e">
            <v>#REF!</v>
          </cell>
        </row>
        <row r="308">
          <cell r="A308">
            <v>305</v>
          </cell>
          <cell r="R308">
            <v>11.601181018421098</v>
          </cell>
          <cell r="S308">
            <v>13.96156201754801</v>
          </cell>
          <cell r="X308" t="e">
            <v>#REF!</v>
          </cell>
          <cell r="Y308" t="e">
            <v>#REF!</v>
          </cell>
          <cell r="Z308" t="e">
            <v>#REF!</v>
          </cell>
          <cell r="AA308" t="e">
            <v>#REF!</v>
          </cell>
          <cell r="AB308" t="e">
            <v>#REF!</v>
          </cell>
          <cell r="AC308" t="e">
            <v>#REF!</v>
          </cell>
        </row>
        <row r="309">
          <cell r="A309">
            <v>306</v>
          </cell>
          <cell r="R309">
            <v>11.605949216570121</v>
          </cell>
          <cell r="S309">
            <v>13.953856145325615</v>
          </cell>
          <cell r="X309" t="e">
            <v>#REF!</v>
          </cell>
          <cell r="Y309" t="e">
            <v>#REF!</v>
          </cell>
          <cell r="Z309" t="e">
            <v>#REF!</v>
          </cell>
          <cell r="AA309" t="e">
            <v>#REF!</v>
          </cell>
          <cell r="AB309" t="e">
            <v>#REF!</v>
          </cell>
          <cell r="AC309" t="e">
            <v>#REF!</v>
          </cell>
        </row>
        <row r="310">
          <cell r="A310">
            <v>307</v>
          </cell>
          <cell r="R310">
            <v>11.610717414719137</v>
          </cell>
          <cell r="S310">
            <v>13.946216005815252</v>
          </cell>
          <cell r="X310" t="e">
            <v>#REF!</v>
          </cell>
          <cell r="Y310" t="e">
            <v>#REF!</v>
          </cell>
          <cell r="Z310" t="e">
            <v>#REF!</v>
          </cell>
          <cell r="AA310" t="e">
            <v>#REF!</v>
          </cell>
          <cell r="AB310" t="e">
            <v>#REF!</v>
          </cell>
          <cell r="AC310" t="e">
            <v>#REF!</v>
          </cell>
        </row>
        <row r="311">
          <cell r="A311">
            <v>308</v>
          </cell>
          <cell r="R311">
            <v>11.615485612868158</v>
          </cell>
          <cell r="S311">
            <v>13.938640958763235</v>
          </cell>
          <cell r="X311" t="e">
            <v>#REF!</v>
          </cell>
          <cell r="Y311" t="e">
            <v>#REF!</v>
          </cell>
          <cell r="Z311" t="e">
            <v>#REF!</v>
          </cell>
          <cell r="AA311" t="e">
            <v>#REF!</v>
          </cell>
          <cell r="AB311" t="e">
            <v>#REF!</v>
          </cell>
          <cell r="AC311" t="e">
            <v>#REF!</v>
          </cell>
        </row>
        <row r="312">
          <cell r="A312">
            <v>309</v>
          </cell>
          <cell r="R312">
            <v>11.620253811017177</v>
          </cell>
          <cell r="S312">
            <v>13.931130372203947</v>
          </cell>
          <cell r="X312" t="e">
            <v>#REF!</v>
          </cell>
          <cell r="Y312" t="e">
            <v>#REF!</v>
          </cell>
          <cell r="Z312" t="e">
            <v>#REF!</v>
          </cell>
          <cell r="AA312" t="e">
            <v>#REF!</v>
          </cell>
          <cell r="AB312" t="e">
            <v>#REF!</v>
          </cell>
          <cell r="AC312" t="e">
            <v>#REF!</v>
          </cell>
        </row>
        <row r="313">
          <cell r="A313">
            <v>310</v>
          </cell>
          <cell r="R313">
            <v>11.6250220091662</v>
          </cell>
          <cell r="S313">
            <v>13.923683622326163</v>
          </cell>
          <cell r="X313" t="e">
            <v>#REF!</v>
          </cell>
          <cell r="Y313" t="e">
            <v>#REF!</v>
          </cell>
          <cell r="Z313" t="e">
            <v>#REF!</v>
          </cell>
          <cell r="AA313" t="e">
            <v>#REF!</v>
          </cell>
          <cell r="AB313" t="e">
            <v>#REF!</v>
          </cell>
          <cell r="AC313" t="e">
            <v>#REF!</v>
          </cell>
        </row>
        <row r="314">
          <cell r="A314">
            <v>311</v>
          </cell>
          <cell r="R314">
            <v>11.629790207315219</v>
          </cell>
          <cell r="S314">
            <v>13.916300093341963</v>
          </cell>
          <cell r="Z314" t="e">
            <v>#REF!</v>
          </cell>
          <cell r="AA314" t="e">
            <v>#REF!</v>
          </cell>
          <cell r="AB314" t="e">
            <v>#REF!</v>
          </cell>
          <cell r="AC314" t="e">
            <v>#REF!</v>
          </cell>
        </row>
        <row r="315">
          <cell r="A315">
            <v>312</v>
          </cell>
          <cell r="R315">
            <v>11.63455840546424</v>
          </cell>
          <cell r="S315">
            <v>13.908979177358143</v>
          </cell>
          <cell r="Z315" t="e">
            <v>#REF!</v>
          </cell>
          <cell r="AA315" t="e">
            <v>#REF!</v>
          </cell>
          <cell r="AB315" t="e">
            <v>#REF!</v>
          </cell>
          <cell r="AC315" t="e">
            <v>#REF!</v>
          </cell>
        </row>
        <row r="316">
          <cell r="A316">
            <v>313</v>
          </cell>
          <cell r="R316">
            <v>11.639326603613258</v>
          </cell>
          <cell r="S316">
            <v>13.901720274250094</v>
          </cell>
          <cell r="AB316" t="e">
            <v>#REF!</v>
          </cell>
          <cell r="AC316" t="e">
            <v>#REF!</v>
          </cell>
        </row>
        <row r="317">
          <cell r="A317">
            <v>314</v>
          </cell>
          <cell r="R317">
            <v>11.644094801762279</v>
          </cell>
          <cell r="S317">
            <v>13.894522791538114</v>
          </cell>
          <cell r="AB317" t="e">
            <v>#REF!</v>
          </cell>
          <cell r="AC317" t="e">
            <v>#REF!</v>
          </cell>
        </row>
        <row r="318">
          <cell r="A318">
            <v>315</v>
          </cell>
          <cell r="R318">
            <v>11.648862999911298</v>
          </cell>
          <cell r="S318">
            <v>13.887386144266046</v>
          </cell>
          <cell r="AB318" t="e">
            <v>#REF!</v>
          </cell>
          <cell r="AC318" t="e">
            <v>#REF!</v>
          </cell>
        </row>
        <row r="319">
          <cell r="A319">
            <v>316</v>
          </cell>
          <cell r="R319">
            <v>11.653631198060319</v>
          </cell>
          <cell r="S319">
            <v>13.880309754882246</v>
          </cell>
          <cell r="AB319" t="e">
            <v>#REF!</v>
          </cell>
          <cell r="AC319" t="e">
            <v>#REF!</v>
          </cell>
        </row>
        <row r="320">
          <cell r="A320">
            <v>317</v>
          </cell>
          <cell r="R320">
            <v>11.658399396209338</v>
          </cell>
          <cell r="S320">
            <v>13.873293053122792</v>
          </cell>
          <cell r="AB320" t="e">
            <v>#REF!</v>
          </cell>
          <cell r="AC320" t="e">
            <v>#REF!</v>
          </cell>
        </row>
        <row r="321">
          <cell r="A321">
            <v>318</v>
          </cell>
          <cell r="R321">
            <v>11.663167594358361</v>
          </cell>
          <cell r="S321">
            <v>13.866335475896884</v>
          </cell>
          <cell r="AB321" t="e">
            <v>#REF!</v>
          </cell>
          <cell r="AC321" t="e">
            <v>#REF!</v>
          </cell>
        </row>
        <row r="322">
          <cell r="A322">
            <v>319</v>
          </cell>
          <cell r="R322">
            <v>11.667935792507377</v>
          </cell>
          <cell r="S322">
            <v>13.859436467174424</v>
          </cell>
          <cell r="AB322" t="e">
            <v>#REF!</v>
          </cell>
          <cell r="AC322" t="e">
            <v>#REF!</v>
          </cell>
        </row>
        <row r="323">
          <cell r="A323">
            <v>320</v>
          </cell>
          <cell r="R323">
            <v>11.6727039906564</v>
          </cell>
          <cell r="S323">
            <v>13.852595477875699</v>
          </cell>
          <cell r="AB323" t="e">
            <v>#REF!</v>
          </cell>
          <cell r="AC323" t="e">
            <v>#REF!</v>
          </cell>
        </row>
        <row r="324">
          <cell r="A324">
            <v>321</v>
          </cell>
          <cell r="R324">
            <v>11.677472188805419</v>
          </cell>
          <cell r="S324">
            <v>13.845811965763099</v>
          </cell>
          <cell r="AB324" t="e">
            <v>#REF!</v>
          </cell>
          <cell r="AC324" t="e">
            <v>#REF!</v>
          </cell>
        </row>
        <row r="325">
          <cell r="A325">
            <v>322</v>
          </cell>
          <cell r="R325">
            <v>11.68224038695444</v>
          </cell>
          <cell r="S325">
            <v>13.839085395334889</v>
          </cell>
          <cell r="AB325" t="e">
            <v>#REF!</v>
          </cell>
          <cell r="AC325" t="e">
            <v>#REF!</v>
          </cell>
        </row>
        <row r="326">
          <cell r="A326">
            <v>323</v>
          </cell>
          <cell r="R326">
            <v>11.68700858510346</v>
          </cell>
          <cell r="S326">
            <v>13.832415237720939</v>
          </cell>
        </row>
        <row r="327">
          <cell r="A327">
            <v>324</v>
          </cell>
          <cell r="R327">
            <v>11.691776783252479</v>
          </cell>
          <cell r="S327">
            <v>13.825800970580374</v>
          </cell>
        </row>
        <row r="328">
          <cell r="A328">
            <v>325</v>
          </cell>
          <cell r="R328">
            <v>11.696544981401498</v>
          </cell>
          <cell r="S328">
            <v>13.819242078001135</v>
          </cell>
        </row>
        <row r="329">
          <cell r="A329">
            <v>326</v>
          </cell>
          <cell r="R329">
            <v>11.701313179550517</v>
          </cell>
          <cell r="S329">
            <v>13.812738050401363</v>
          </cell>
        </row>
        <row r="330">
          <cell r="A330">
            <v>327</v>
          </cell>
          <cell r="R330">
            <v>11.706081377699538</v>
          </cell>
          <cell r="S330">
            <v>13.806288384432628</v>
          </cell>
        </row>
        <row r="331">
          <cell r="A331">
            <v>328</v>
          </cell>
          <cell r="R331">
            <v>11.710849575848558</v>
          </cell>
          <cell r="S331">
            <v>13.799892582884889</v>
          </cell>
        </row>
        <row r="332">
          <cell r="A332">
            <v>329</v>
          </cell>
          <cell r="R332">
            <v>11.715617773997581</v>
          </cell>
          <cell r="S332">
            <v>13.793550154593211</v>
          </cell>
        </row>
        <row r="333">
          <cell r="A333">
            <v>330</v>
          </cell>
          <cell r="R333">
            <v>11.720385972146598</v>
          </cell>
          <cell r="S333">
            <v>13.787260614346177</v>
          </cell>
        </row>
        <row r="334">
          <cell r="A334">
            <v>331</v>
          </cell>
          <cell r="R334">
            <v>11.725154170295617</v>
          </cell>
          <cell r="S334">
            <v>13.78102348279595</v>
          </cell>
        </row>
        <row r="335">
          <cell r="A335">
            <v>332</v>
          </cell>
          <cell r="R335">
            <v>11.729922368444637</v>
          </cell>
          <cell r="S335">
            <v>13.77483828636997</v>
          </cell>
        </row>
        <row r="336">
          <cell r="A336">
            <v>333</v>
          </cell>
          <cell r="R336">
            <v>11.73469056659366</v>
          </cell>
          <cell r="S336">
            <v>13.768704557184231</v>
          </cell>
        </row>
        <row r="337">
          <cell r="A337">
            <v>334</v>
          </cell>
          <cell r="R337">
            <v>11.739458764742679</v>
          </cell>
          <cell r="S337">
            <v>13.762621832958136</v>
          </cell>
        </row>
        <row r="338">
          <cell r="A338">
            <v>335</v>
          </cell>
          <cell r="R338">
            <v>11.7442269628917</v>
          </cell>
          <cell r="S338">
            <v>13.756589656930847</v>
          </cell>
        </row>
        <row r="339">
          <cell r="A339">
            <v>336</v>
          </cell>
          <cell r="R339">
            <v>11.748995161040718</v>
          </cell>
          <cell r="S339">
            <v>13.750607577779167</v>
          </cell>
        </row>
        <row r="340">
          <cell r="A340">
            <v>337</v>
          </cell>
          <cell r="R340">
            <v>11.753763359189739</v>
          </cell>
          <cell r="S340">
            <v>13.744675149536842</v>
          </cell>
        </row>
        <row r="341">
          <cell r="A341">
            <v>338</v>
          </cell>
          <cell r="R341">
            <v>11.758531557338758</v>
          </cell>
          <cell r="S341">
            <v>13.738791931515324</v>
          </cell>
        </row>
        <row r="342">
          <cell r="A342">
            <v>339</v>
          </cell>
          <cell r="R342">
            <v>11.763299755487779</v>
          </cell>
          <cell r="S342">
            <v>13.73295748822594</v>
          </cell>
        </row>
        <row r="343">
          <cell r="A343">
            <v>340</v>
          </cell>
          <cell r="R343">
            <v>11.768067953636798</v>
          </cell>
          <cell r="S343">
            <v>13.727171389303399</v>
          </cell>
        </row>
        <row r="344">
          <cell r="A344">
            <v>341</v>
          </cell>
          <cell r="R344">
            <v>11.772836151785818</v>
          </cell>
          <cell r="S344">
            <v>13.721433209430694</v>
          </cell>
        </row>
        <row r="345">
          <cell r="A345">
            <v>342</v>
          </cell>
          <cell r="R345">
            <v>11.777604349934837</v>
          </cell>
          <cell r="S345">
            <v>13.715742528265286</v>
          </cell>
        </row>
        <row r="346">
          <cell r="A346">
            <v>343</v>
          </cell>
          <cell r="R346">
            <v>11.78237254808386</v>
          </cell>
          <cell r="S346">
            <v>13.710098930366581</v>
          </cell>
        </row>
        <row r="347">
          <cell r="A347">
            <v>344</v>
          </cell>
          <cell r="R347">
            <v>11.787140746232879</v>
          </cell>
          <cell r="S347">
            <v>13.704502005124693</v>
          </cell>
        </row>
        <row r="348">
          <cell r="A348">
            <v>345</v>
          </cell>
          <cell r="R348">
            <v>11.7919089443819</v>
          </cell>
          <cell r="S348">
            <v>13.698951346690441</v>
          </cell>
        </row>
        <row r="349">
          <cell r="A349">
            <v>346</v>
          </cell>
          <cell r="R349">
            <v>11.796677142530919</v>
          </cell>
          <cell r="S349">
            <v>13.693446553906529</v>
          </cell>
        </row>
        <row r="350">
          <cell r="A350">
            <v>347</v>
          </cell>
          <cell r="R350">
            <v>11.80144534067994</v>
          </cell>
          <cell r="S350">
            <v>13.687987230239955</v>
          </cell>
        </row>
        <row r="351">
          <cell r="A351">
            <v>348</v>
          </cell>
          <cell r="R351">
            <v>11.806213538828958</v>
          </cell>
          <cell r="S351">
            <v>13.682572983715572</v>
          </cell>
        </row>
        <row r="352">
          <cell r="A352">
            <v>349</v>
          </cell>
          <cell r="R352">
            <v>11.810981736977979</v>
          </cell>
          <cell r="S352">
            <v>13.677203426850779</v>
          </cell>
        </row>
        <row r="353">
          <cell r="A353">
            <v>350</v>
          </cell>
          <cell r="R353">
            <v>11.815749935126998</v>
          </cell>
          <cell r="S353">
            <v>13.671878176591358</v>
          </cell>
        </row>
        <row r="354">
          <cell r="A354">
            <v>351</v>
          </cell>
          <cell r="R354">
            <v>11.820518133276018</v>
          </cell>
          <cell r="S354">
            <v>13.666596854248365</v>
          </cell>
        </row>
        <row r="355">
          <cell r="A355">
            <v>352</v>
          </cell>
          <cell r="R355">
            <v>11.82528633142504</v>
          </cell>
          <cell r="S355">
            <v>13.661359085436157</v>
          </cell>
        </row>
        <row r="356">
          <cell r="A356">
            <v>353</v>
          </cell>
          <cell r="R356">
            <v>11.830054529574056</v>
          </cell>
          <cell r="S356">
            <v>13.656164500011405</v>
          </cell>
        </row>
        <row r="357">
          <cell r="A357">
            <v>354</v>
          </cell>
          <cell r="R357">
            <v>11.834822727723077</v>
          </cell>
          <cell r="S357">
            <v>13.651012732013205</v>
          </cell>
        </row>
        <row r="358">
          <cell r="A358">
            <v>355</v>
          </cell>
          <cell r="R358">
            <v>11.839590925872097</v>
          </cell>
          <cell r="S358">
            <v>13.645903419604146</v>
          </cell>
        </row>
        <row r="359">
          <cell r="A359">
            <v>356</v>
          </cell>
          <cell r="R359">
            <v>11.844359124021119</v>
          </cell>
          <cell r="S359">
            <v>13.640836205012414</v>
          </cell>
        </row>
        <row r="360">
          <cell r="A360">
            <v>357</v>
          </cell>
          <cell r="R360">
            <v>11.849127322170139</v>
          </cell>
          <cell r="S360">
            <v>13.635810734474829</v>
          </cell>
        </row>
        <row r="361">
          <cell r="A361">
            <v>358</v>
          </cell>
          <cell r="R361">
            <v>11.85389552031916</v>
          </cell>
          <cell r="S361">
            <v>13.630826658180892</v>
          </cell>
        </row>
        <row r="362">
          <cell r="A362">
            <v>359</v>
          </cell>
          <cell r="R362">
            <v>11.858663718468179</v>
          </cell>
          <cell r="S362">
            <v>13.625883630217697</v>
          </cell>
        </row>
        <row r="363">
          <cell r="A363">
            <v>360</v>
          </cell>
          <cell r="R363">
            <v>11.863431916617198</v>
          </cell>
          <cell r="S363">
            <v>13.62098130851582</v>
          </cell>
        </row>
        <row r="364">
          <cell r="A364">
            <v>361</v>
          </cell>
          <cell r="R364">
            <v>11.868200114766218</v>
          </cell>
          <cell r="S364">
            <v>13.616119354796087</v>
          </cell>
        </row>
        <row r="365">
          <cell r="A365">
            <v>362</v>
          </cell>
          <cell r="R365">
            <v>11.872968312915239</v>
          </cell>
          <cell r="S365">
            <v>13.611297434517207</v>
          </cell>
        </row>
        <row r="366">
          <cell r="A366">
            <v>363</v>
          </cell>
          <cell r="R366">
            <v>11.877736511064258</v>
          </cell>
          <cell r="S366">
            <v>13.606515216824292</v>
          </cell>
        </row>
        <row r="367">
          <cell r="A367">
            <v>364</v>
          </cell>
          <cell r="R367">
            <v>11.882504709213281</v>
          </cell>
          <cell r="S367">
            <v>13.60177237449823</v>
          </cell>
        </row>
        <row r="368">
          <cell r="A368">
            <v>365</v>
          </cell>
          <cell r="R368">
            <v>11.887272907362297</v>
          </cell>
          <cell r="S368">
            <v>13.597068583905875</v>
          </cell>
        </row>
        <row r="369">
          <cell r="A369">
            <v>366</v>
          </cell>
          <cell r="R369">
            <v>11.89204110551132</v>
          </cell>
          <cell r="S369">
            <v>13.59240352495104</v>
          </cell>
        </row>
        <row r="370">
          <cell r="A370">
            <v>367</v>
          </cell>
          <cell r="R370">
            <v>11.896809303660339</v>
          </cell>
          <cell r="S370">
            <v>13.587776881026342</v>
          </cell>
        </row>
        <row r="371">
          <cell r="A371">
            <v>368</v>
          </cell>
          <cell r="R371">
            <v>11.90157750180936</v>
          </cell>
          <cell r="S371">
            <v>13.583188338965765</v>
          </cell>
        </row>
        <row r="372">
          <cell r="A372">
            <v>369</v>
          </cell>
          <cell r="R372">
            <v>11.906345699958379</v>
          </cell>
          <cell r="S372">
            <v>13.578637588998065</v>
          </cell>
        </row>
        <row r="373">
          <cell r="A373">
            <v>370</v>
          </cell>
          <cell r="R373">
            <v>11.911113898107399</v>
          </cell>
          <cell r="S373">
            <v>13.574124324700861</v>
          </cell>
        </row>
        <row r="374">
          <cell r="A374">
            <v>371</v>
          </cell>
          <cell r="R374">
            <v>11.915882096256418</v>
          </cell>
          <cell r="S374">
            <v>13.569648242955529</v>
          </cell>
        </row>
        <row r="375">
          <cell r="A375">
            <v>372</v>
          </cell>
          <cell r="R375">
            <v>11.920650294405439</v>
          </cell>
          <cell r="S375">
            <v>13.565209043902774</v>
          </cell>
        </row>
        <row r="376">
          <cell r="A376">
            <v>373</v>
          </cell>
          <cell r="R376">
            <v>11.925418492554458</v>
          </cell>
          <cell r="S376">
            <v>13.560806430898959</v>
          </cell>
        </row>
        <row r="377">
          <cell r="A377">
            <v>374</v>
          </cell>
          <cell r="R377">
            <v>11.930186690703481</v>
          </cell>
          <cell r="S377">
            <v>13.556440110473103</v>
          </cell>
        </row>
        <row r="378">
          <cell r="A378">
            <v>375</v>
          </cell>
          <cell r="R378">
            <v>11.934954888852499</v>
          </cell>
          <cell r="S378">
            <v>13.552109792284583</v>
          </cell>
        </row>
        <row r="379">
          <cell r="A379">
            <v>376</v>
          </cell>
          <cell r="R379">
            <v>11.939723087001518</v>
          </cell>
          <cell r="S379">
            <v>13.547815189081506</v>
          </cell>
        </row>
        <row r="380">
          <cell r="A380">
            <v>377</v>
          </cell>
          <cell r="R380">
            <v>11.944491285150537</v>
          </cell>
          <cell r="S380">
            <v>13.543556016659737</v>
          </cell>
        </row>
        <row r="381">
          <cell r="A381">
            <v>378</v>
          </cell>
          <cell r="R381">
            <v>11.949259483299556</v>
          </cell>
          <cell r="S381">
            <v>13.539331993822611</v>
          </cell>
        </row>
        <row r="382">
          <cell r="A382">
            <v>379</v>
          </cell>
          <cell r="R382">
            <v>11.954027681448579</v>
          </cell>
          <cell r="S382">
            <v>13.535142842341214</v>
          </cell>
        </row>
        <row r="383">
          <cell r="A383">
            <v>380</v>
          </cell>
          <cell r="R383">
            <v>11.958795879597599</v>
          </cell>
          <cell r="S383">
            <v>13.530988286915377</v>
          </cell>
        </row>
        <row r="384">
          <cell r="A384">
            <v>381</v>
          </cell>
          <cell r="R384">
            <v>11.96356407774662</v>
          </cell>
          <cell r="S384">
            <v>13.526868055135212</v>
          </cell>
        </row>
        <row r="385">
          <cell r="A385">
            <v>382</v>
          </cell>
          <cell r="R385">
            <v>11.968332275895637</v>
          </cell>
          <cell r="S385">
            <v>13.522781877443292</v>
          </cell>
        </row>
        <row r="386">
          <cell r="A386">
            <v>383</v>
          </cell>
          <cell r="R386">
            <v>11.973100474044658</v>
          </cell>
          <cell r="S386">
            <v>13.518729487097408</v>
          </cell>
        </row>
        <row r="387">
          <cell r="A387">
            <v>384</v>
          </cell>
          <cell r="R387">
            <v>11.977868672193678</v>
          </cell>
          <cell r="S387">
            <v>13.51471062013392</v>
          </cell>
        </row>
        <row r="388">
          <cell r="A388">
            <v>385</v>
          </cell>
          <cell r="R388">
            <v>11.982636870342699</v>
          </cell>
          <cell r="S388">
            <v>13.510725015331673</v>
          </cell>
        </row>
        <row r="389">
          <cell r="A389">
            <v>386</v>
          </cell>
          <cell r="R389">
            <v>11.987405068491718</v>
          </cell>
          <cell r="S389">
            <v>13.506772414176455</v>
          </cell>
        </row>
        <row r="390">
          <cell r="A390">
            <v>387</v>
          </cell>
          <cell r="R390">
            <v>11.992173266640741</v>
          </cell>
          <cell r="S390">
            <v>13.502852560826041</v>
          </cell>
        </row>
        <row r="391">
          <cell r="A391">
            <v>388</v>
          </cell>
          <cell r="R391">
            <v>11.996941464789757</v>
          </cell>
          <cell r="S391">
            <v>13.498965202075754</v>
          </cell>
        </row>
        <row r="392">
          <cell r="A392">
            <v>389</v>
          </cell>
          <cell r="R392">
            <v>12.001709662938779</v>
          </cell>
          <cell r="S392">
            <v>13.495110087324568</v>
          </cell>
        </row>
        <row r="393">
          <cell r="A393">
            <v>390</v>
          </cell>
          <cell r="R393">
            <v>12.006477861087799</v>
          </cell>
          <cell r="S393">
            <v>13.49128696854172</v>
          </cell>
        </row>
        <row r="394">
          <cell r="A394">
            <v>391</v>
          </cell>
          <cell r="R394">
            <v>12.01124605923682</v>
          </cell>
          <cell r="S394">
            <v>13.487495600233844</v>
          </cell>
        </row>
        <row r="395">
          <cell r="A395">
            <v>392</v>
          </cell>
          <cell r="R395">
            <v>12.016014257385839</v>
          </cell>
          <cell r="S395">
            <v>13.483735739412614</v>
          </cell>
        </row>
        <row r="396">
          <cell r="A396">
            <v>393</v>
          </cell>
          <cell r="R396">
            <v>12.02078245553486</v>
          </cell>
          <cell r="S396">
            <v>13.480007145562862</v>
          </cell>
        </row>
        <row r="397">
          <cell r="A397">
            <v>394</v>
          </cell>
          <cell r="R397">
            <v>12.025550653683878</v>
          </cell>
          <cell r="S397">
            <v>13.476309580611202</v>
          </cell>
        </row>
        <row r="398">
          <cell r="A398">
            <v>395</v>
          </cell>
          <cell r="R398">
            <v>12.030318851832899</v>
          </cell>
          <cell r="S398">
            <v>13.47264280889512</v>
          </cell>
        </row>
        <row r="399">
          <cell r="A399">
            <v>396</v>
          </cell>
          <cell r="R399">
            <v>12.035087049981918</v>
          </cell>
          <cell r="S399">
            <v>13.469006597132523</v>
          </cell>
        </row>
        <row r="400">
          <cell r="A400">
            <v>397</v>
          </cell>
          <cell r="R400">
            <v>12.039855248130941</v>
          </cell>
          <cell r="S400">
            <v>13.465400714391778</v>
          </cell>
        </row>
        <row r="401">
          <cell r="A401">
            <v>398</v>
          </cell>
          <cell r="R401">
            <v>12.044623446279958</v>
          </cell>
          <cell r="S401">
            <v>13.461824932062164</v>
          </cell>
        </row>
        <row r="402">
          <cell r="A402">
            <v>399</v>
          </cell>
          <cell r="R402">
            <v>12.049391644428978</v>
          </cell>
          <cell r="S402">
            <v>13.458279023824801</v>
          </cell>
        </row>
        <row r="403">
          <cell r="A403">
            <v>400</v>
          </cell>
          <cell r="R403">
            <v>12.054159842577997</v>
          </cell>
          <cell r="S403">
            <v>13.454762765624</v>
          </cell>
        </row>
        <row r="404">
          <cell r="A404">
            <v>401</v>
          </cell>
          <cell r="R404">
            <v>12.058928040727016</v>
          </cell>
          <cell r="S404">
            <v>13.451275935639032</v>
          </cell>
        </row>
        <row r="405">
          <cell r="A405">
            <v>402</v>
          </cell>
          <cell r="R405">
            <v>12.063696238876039</v>
          </cell>
          <cell r="S405">
            <v>13.447818314256352</v>
          </cell>
        </row>
        <row r="406">
          <cell r="A406">
            <v>403</v>
          </cell>
          <cell r="R406">
            <v>12.068464437025058</v>
          </cell>
          <cell r="S406">
            <v>13.444389684042196</v>
          </cell>
        </row>
        <row r="407">
          <cell r="A407">
            <v>404</v>
          </cell>
          <cell r="R407">
            <v>12.07323263517408</v>
          </cell>
          <cell r="S407">
            <v>13.440989829715601</v>
          </cell>
        </row>
        <row r="408">
          <cell r="A408">
            <v>405</v>
          </cell>
          <cell r="R408">
            <v>12.078000833323099</v>
          </cell>
          <cell r="S408">
            <v>13.437618538121859</v>
          </cell>
        </row>
        <row r="409">
          <cell r="A409">
            <v>406</v>
          </cell>
          <cell r="R409">
            <v>12.082769031472118</v>
          </cell>
          <cell r="S409">
            <v>13.434275598206279</v>
          </cell>
        </row>
        <row r="410">
          <cell r="A410">
            <v>407</v>
          </cell>
          <cell r="R410">
            <v>12.087537229621137</v>
          </cell>
          <cell r="S410">
            <v>13.430960800988442</v>
          </cell>
        </row>
        <row r="411">
          <cell r="A411">
            <v>408</v>
          </cell>
          <cell r="R411">
            <v>12.092305427770158</v>
          </cell>
          <cell r="S411">
            <v>13.427673939536746</v>
          </cell>
        </row>
        <row r="412">
          <cell r="A412">
            <v>409</v>
          </cell>
          <cell r="R412">
            <v>12.097073625919178</v>
          </cell>
          <cell r="S412">
            <v>13.424414808943368</v>
          </cell>
        </row>
        <row r="413">
          <cell r="A413">
            <v>410</v>
          </cell>
          <cell r="R413">
            <v>12.101841824068201</v>
          </cell>
          <cell r="S413">
            <v>13.421183206299585</v>
          </cell>
        </row>
        <row r="414">
          <cell r="A414">
            <v>411</v>
          </cell>
          <cell r="R414">
            <v>12.106610022217216</v>
          </cell>
          <cell r="S414">
            <v>13.417978930671467</v>
          </cell>
        </row>
        <row r="415">
          <cell r="A415">
            <v>412</v>
          </cell>
          <cell r="R415">
            <v>12.111378220366239</v>
          </cell>
          <cell r="S415">
            <v>13.414801783075887</v>
          </cell>
        </row>
        <row r="416">
          <cell r="A416">
            <v>413</v>
          </cell>
          <cell r="R416">
            <v>12.116146418515259</v>
          </cell>
          <cell r="S416">
            <v>13.411651566456916</v>
          </cell>
        </row>
        <row r="417">
          <cell r="A417">
            <v>414</v>
          </cell>
          <cell r="R417">
            <v>12.12091461666428</v>
          </cell>
          <cell r="S417">
            <v>13.408528085662548</v>
          </cell>
        </row>
        <row r="418">
          <cell r="A418">
            <v>415</v>
          </cell>
          <cell r="R418">
            <v>12.125682814813299</v>
          </cell>
          <cell r="S418">
            <v>13.405431147421771</v>
          </cell>
        </row>
        <row r="419">
          <cell r="A419">
            <v>416</v>
          </cell>
          <cell r="R419">
            <v>12.13045101296232</v>
          </cell>
          <cell r="S419">
            <v>13.402360560321929</v>
          </cell>
        </row>
        <row r="420">
          <cell r="A420">
            <v>417</v>
          </cell>
          <cell r="R420">
            <v>12.135219211111338</v>
          </cell>
          <cell r="S420">
            <v>13.399316134786472</v>
          </cell>
        </row>
        <row r="421">
          <cell r="A421">
            <v>418</v>
          </cell>
          <cell r="R421">
            <v>12.139987409260359</v>
          </cell>
          <cell r="S421">
            <v>13.396297683052978</v>
          </cell>
        </row>
        <row r="422">
          <cell r="A422">
            <v>419</v>
          </cell>
          <cell r="R422">
            <v>12.144755607409378</v>
          </cell>
          <cell r="S422">
            <v>13.393305019151503</v>
          </cell>
        </row>
        <row r="423">
          <cell r="A423">
            <v>420</v>
          </cell>
          <cell r="R423">
            <v>12.149523805558399</v>
          </cell>
          <cell r="S423">
            <v>13.390337958883245</v>
          </cell>
        </row>
        <row r="424">
          <cell r="A424">
            <v>421</v>
          </cell>
          <cell r="R424">
            <v>12.154292003707418</v>
          </cell>
          <cell r="S424">
            <v>13.387396319799517</v>
          </cell>
        </row>
        <row r="425">
          <cell r="A425">
            <v>422</v>
          </cell>
          <cell r="R425">
            <v>12.159060201856441</v>
          </cell>
          <cell r="S425">
            <v>13.384479921180992</v>
          </cell>
        </row>
        <row r="426">
          <cell r="A426">
            <v>423</v>
          </cell>
          <cell r="R426">
            <v>12.163828400005457</v>
          </cell>
          <cell r="S426">
            <v>13.381588584017278</v>
          </cell>
        </row>
        <row r="427">
          <cell r="A427">
            <v>424</v>
          </cell>
          <cell r="R427">
            <v>12.16859659815448</v>
          </cell>
          <cell r="S427">
            <v>13.378722130986768</v>
          </cell>
        </row>
        <row r="428">
          <cell r="A428">
            <v>425</v>
          </cell>
          <cell r="R428">
            <v>12.173364796303499</v>
          </cell>
          <cell r="S428">
            <v>13.375880386436748</v>
          </cell>
        </row>
        <row r="429">
          <cell r="A429">
            <v>426</v>
          </cell>
          <cell r="R429">
            <v>12.17813299445252</v>
          </cell>
          <cell r="S429">
            <v>13.373063176363841</v>
          </cell>
        </row>
        <row r="430">
          <cell r="A430">
            <v>427</v>
          </cell>
          <cell r="R430">
            <v>12.182901192601539</v>
          </cell>
          <cell r="S430">
            <v>13.370270328394669</v>
          </cell>
        </row>
        <row r="431">
          <cell r="A431">
            <v>428</v>
          </cell>
          <cell r="R431">
            <v>12.187669390750557</v>
          </cell>
          <cell r="S431">
            <v>13.367501671766822</v>
          </cell>
        </row>
        <row r="432">
          <cell r="A432">
            <v>429</v>
          </cell>
          <cell r="R432">
            <v>12.192437588899578</v>
          </cell>
          <cell r="S432">
            <v>13.364757037310079</v>
          </cell>
        </row>
        <row r="433">
          <cell r="A433">
            <v>430</v>
          </cell>
          <cell r="R433">
            <v>12.197205787048597</v>
          </cell>
          <cell r="S433">
            <v>13.362036257427903</v>
          </cell>
        </row>
        <row r="434">
          <cell r="A434">
            <v>431</v>
          </cell>
          <cell r="R434">
            <v>12.201973985197618</v>
          </cell>
          <cell r="S434">
            <v>13.359339166079167</v>
          </cell>
        </row>
        <row r="435">
          <cell r="A435">
            <v>432</v>
          </cell>
          <cell r="R435">
            <v>12.206742183346638</v>
          </cell>
          <cell r="S435">
            <v>13.35666559876017</v>
          </cell>
        </row>
        <row r="436">
          <cell r="A436">
            <v>433</v>
          </cell>
          <cell r="R436">
            <v>12.21151038149566</v>
          </cell>
          <cell r="S436">
            <v>13.35401539248687</v>
          </cell>
        </row>
        <row r="437">
          <cell r="A437">
            <v>434</v>
          </cell>
          <cell r="R437">
            <v>12.21627857964468</v>
          </cell>
          <cell r="S437">
            <v>13.351388385777387</v>
          </cell>
        </row>
        <row r="438">
          <cell r="A438">
            <v>435</v>
          </cell>
          <cell r="R438">
            <v>12.221046777793699</v>
          </cell>
          <cell r="S438">
            <v>13.348784418634724</v>
          </cell>
        </row>
        <row r="439">
          <cell r="A439">
            <v>436</v>
          </cell>
          <cell r="R439">
            <v>12.225814975942717</v>
          </cell>
          <cell r="S439">
            <v>13.346203332529754</v>
          </cell>
        </row>
        <row r="440">
          <cell r="A440">
            <v>437</v>
          </cell>
          <cell r="R440">
            <v>12.230583174091739</v>
          </cell>
          <cell r="S440">
            <v>13.343644970384416</v>
          </cell>
        </row>
        <row r="441">
          <cell r="A441">
            <v>438</v>
          </cell>
          <cell r="R441">
            <v>12.235351372240759</v>
          </cell>
          <cell r="S441">
            <v>13.34110917655515</v>
          </cell>
        </row>
        <row r="442">
          <cell r="A442">
            <v>439</v>
          </cell>
          <cell r="R442">
            <v>12.24011957038978</v>
          </cell>
          <cell r="S442">
            <v>13.338595796816563</v>
          </cell>
        </row>
        <row r="443">
          <cell r="A443">
            <v>440</v>
          </cell>
          <cell r="R443">
            <v>12.244887768538797</v>
          </cell>
          <cell r="S443">
            <v>13.336104678345308</v>
          </cell>
        </row>
        <row r="444">
          <cell r="A444">
            <v>441</v>
          </cell>
          <cell r="R444">
            <v>12.249655966687818</v>
          </cell>
          <cell r="S444">
            <v>13.333635669704192</v>
          </cell>
        </row>
        <row r="445">
          <cell r="A445">
            <v>442</v>
          </cell>
          <cell r="R445">
            <v>12.254424164836838</v>
          </cell>
          <cell r="S445">
            <v>13.331188620826497</v>
          </cell>
        </row>
        <row r="446">
          <cell r="A446">
            <v>443</v>
          </cell>
          <cell r="R446">
            <v>12.259192362985859</v>
          </cell>
          <cell r="S446">
            <v>13.328763383000503</v>
          </cell>
        </row>
        <row r="447">
          <cell r="A447">
            <v>444</v>
          </cell>
          <cell r="R447">
            <v>12.263960561134878</v>
          </cell>
          <cell r="S447">
            <v>13.326359808854244</v>
          </cell>
        </row>
        <row r="448">
          <cell r="A448">
            <v>445</v>
          </cell>
          <cell r="R448">
            <v>12.268728759283901</v>
          </cell>
          <cell r="S448">
            <v>13.323977752340435</v>
          </cell>
        </row>
        <row r="449">
          <cell r="A449">
            <v>446</v>
          </cell>
          <cell r="R449">
            <v>12.273496957432917</v>
          </cell>
          <cell r="S449">
            <v>13.321617068721634</v>
          </cell>
        </row>
        <row r="450">
          <cell r="A450">
            <v>447</v>
          </cell>
          <cell r="R450">
            <v>12.27826515558194</v>
          </cell>
          <cell r="S450">
            <v>13.319277614555611</v>
          </cell>
        </row>
        <row r="451">
          <cell r="A451">
            <v>448</v>
          </cell>
          <cell r="R451">
            <v>12.283033353730959</v>
          </cell>
          <cell r="S451">
            <v>13.316959247680833</v>
          </cell>
        </row>
        <row r="452">
          <cell r="A452">
            <v>449</v>
          </cell>
          <cell r="R452">
            <v>12.28780155187998</v>
          </cell>
          <cell r="S452">
            <v>13.31466182720227</v>
          </cell>
        </row>
        <row r="453">
          <cell r="A453">
            <v>450</v>
          </cell>
          <cell r="R453">
            <v>12.292569750028999</v>
          </cell>
          <cell r="S453">
            <v>13.312385213477276</v>
          </cell>
        </row>
        <row r="454">
          <cell r="A454">
            <v>451</v>
          </cell>
          <cell r="R454">
            <v>12.29733794817802</v>
          </cell>
          <cell r="S454">
            <v>13.310129268101726</v>
          </cell>
        </row>
        <row r="455">
          <cell r="A455">
            <v>452</v>
          </cell>
          <cell r="R455">
            <v>12.302106146327038</v>
          </cell>
          <cell r="S455">
            <v>13.307893853896308</v>
          </cell>
        </row>
        <row r="456">
          <cell r="A456">
            <v>453</v>
          </cell>
          <cell r="R456">
            <v>12.306874344476057</v>
          </cell>
          <cell r="S456">
            <v>13.305678834893008</v>
          </cell>
        </row>
        <row r="457">
          <cell r="A457">
            <v>454</v>
          </cell>
          <cell r="R457">
            <v>12.311642542625078</v>
          </cell>
          <cell r="S457">
            <v>13.303484076321768</v>
          </cell>
        </row>
        <row r="458">
          <cell r="A458">
            <v>455</v>
          </cell>
          <cell r="R458">
            <v>12.316410740774097</v>
          </cell>
          <cell r="S458">
            <v>13.301309444597326</v>
          </cell>
        </row>
        <row r="459">
          <cell r="A459">
            <v>456</v>
          </cell>
          <cell r="R459">
            <v>12.32117893892312</v>
          </cell>
          <cell r="S459">
            <v>13.299154807306209</v>
          </cell>
        </row>
        <row r="460">
          <cell r="A460">
            <v>457</v>
          </cell>
          <cell r="R460">
            <v>12.325947137072136</v>
          </cell>
          <cell r="S460">
            <v>13.297020033193936</v>
          </cell>
        </row>
        <row r="461">
          <cell r="A461">
            <v>458</v>
          </cell>
          <cell r="R461">
            <v>12.330715335221159</v>
          </cell>
          <cell r="S461">
            <v>13.294904992152345</v>
          </cell>
        </row>
        <row r="462">
          <cell r="A462">
            <v>459</v>
          </cell>
          <cell r="R462">
            <v>12.335483533370176</v>
          </cell>
          <cell r="S462">
            <v>13.292809555207125</v>
          </cell>
        </row>
        <row r="463">
          <cell r="A463">
            <v>460</v>
          </cell>
          <cell r="R463">
            <v>12.340251731519199</v>
          </cell>
          <cell r="S463">
            <v>13.290733594505467</v>
          </cell>
        </row>
        <row r="464">
          <cell r="A464">
            <v>461</v>
          </cell>
          <cell r="R464">
            <v>12.345019929668219</v>
          </cell>
          <cell r="S464">
            <v>13.288676983303921</v>
          </cell>
        </row>
        <row r="465">
          <cell r="A465">
            <v>462</v>
          </cell>
          <cell r="R465">
            <v>12.34978812781724</v>
          </cell>
          <cell r="S465">
            <v>13.286639595956389</v>
          </cell>
        </row>
        <row r="466">
          <cell r="A466">
            <v>463</v>
          </cell>
          <cell r="R466">
            <v>12.354556325966259</v>
          </cell>
          <cell r="S466">
            <v>13.284621307902256</v>
          </cell>
        </row>
        <row r="467">
          <cell r="A467">
            <v>464</v>
          </cell>
          <cell r="R467">
            <v>12.359324524115278</v>
          </cell>
          <cell r="S467">
            <v>13.282621995654708</v>
          </cell>
        </row>
        <row r="468">
          <cell r="A468">
            <v>465</v>
          </cell>
          <cell r="R468">
            <v>12.364092722264298</v>
          </cell>
          <cell r="S468">
            <v>13.280641536789192</v>
          </cell>
        </row>
        <row r="469">
          <cell r="A469">
            <v>466</v>
          </cell>
          <cell r="R469">
            <v>12.368860920413319</v>
          </cell>
          <cell r="S469">
            <v>13.278679809932004</v>
          </cell>
        </row>
        <row r="470">
          <cell r="A470">
            <v>467</v>
          </cell>
          <cell r="R470">
            <v>12.373629118562338</v>
          </cell>
          <cell r="S470">
            <v>13.276736694749038</v>
          </cell>
        </row>
        <row r="471">
          <cell r="A471">
            <v>468</v>
          </cell>
          <cell r="R471">
            <v>12.378397316711361</v>
          </cell>
          <cell r="S471">
            <v>13.274812071934697</v>
          </cell>
        </row>
        <row r="472">
          <cell r="A472">
            <v>469</v>
          </cell>
          <cell r="R472">
            <v>12.383165514860377</v>
          </cell>
          <cell r="S472">
            <v>13.272905823200901</v>
          </cell>
        </row>
        <row r="473">
          <cell r="A473">
            <v>470</v>
          </cell>
          <cell r="R473">
            <v>12.387933713009399</v>
          </cell>
          <cell r="S473">
            <v>13.271017831266297</v>
          </cell>
        </row>
        <row r="474">
          <cell r="A474">
            <v>471</v>
          </cell>
          <cell r="R474">
            <v>12.392701911158419</v>
          </cell>
          <cell r="S474">
            <v>13.269147979845526</v>
          </cell>
        </row>
        <row r="475">
          <cell r="A475">
            <v>472</v>
          </cell>
          <cell r="R475">
            <v>12.39747010930744</v>
          </cell>
          <cell r="S475">
            <v>13.26729615363872</v>
          </cell>
        </row>
        <row r="476">
          <cell r="A476">
            <v>473</v>
          </cell>
          <cell r="R476">
            <v>12.402238307456459</v>
          </cell>
          <cell r="S476">
            <v>13.265462238321051</v>
          </cell>
        </row>
        <row r="477">
          <cell r="A477">
            <v>474</v>
          </cell>
          <cell r="R477">
            <v>12.40700650560548</v>
          </cell>
          <cell r="S477">
            <v>13.263646120532467</v>
          </cell>
        </row>
        <row r="478">
          <cell r="A478">
            <v>475</v>
          </cell>
          <cell r="R478">
            <v>12.411774703754498</v>
          </cell>
          <cell r="S478">
            <v>13.261847687867514</v>
          </cell>
        </row>
        <row r="479">
          <cell r="A479">
            <v>476</v>
          </cell>
          <cell r="R479">
            <v>12.416542901903519</v>
          </cell>
          <cell r="S479">
            <v>13.260066828865329</v>
          </cell>
        </row>
        <row r="480">
          <cell r="A480">
            <v>477</v>
          </cell>
          <cell r="R480">
            <v>12.421311100052538</v>
          </cell>
          <cell r="S480">
            <v>13.258303432999737</v>
          </cell>
        </row>
        <row r="481">
          <cell r="A481">
            <v>478</v>
          </cell>
          <cell r="R481">
            <v>12.426079298201557</v>
          </cell>
          <cell r="S481">
            <v>13.256557390669462</v>
          </cell>
        </row>
        <row r="482">
          <cell r="A482">
            <v>479</v>
          </cell>
          <cell r="R482">
            <v>12.43084749635058</v>
          </cell>
          <cell r="S482">
            <v>13.254828593188472</v>
          </cell>
        </row>
        <row r="483">
          <cell r="A483">
            <v>480</v>
          </cell>
          <cell r="R483">
            <v>12.435615694499599</v>
          </cell>
          <cell r="S483">
            <v>13.253116932776466</v>
          </cell>
        </row>
        <row r="484">
          <cell r="A484">
            <v>481</v>
          </cell>
          <cell r="R484">
            <v>12.440383892648617</v>
          </cell>
          <cell r="S484">
            <v>13.251422302549434</v>
          </cell>
        </row>
        <row r="485">
          <cell r="A485">
            <v>482</v>
          </cell>
          <cell r="R485">
            <v>12.445152090797636</v>
          </cell>
          <cell r="S485">
            <v>13.249744596510377</v>
          </cell>
        </row>
        <row r="486">
          <cell r="A486">
            <v>483</v>
          </cell>
          <cell r="R486">
            <v>12.449920288946659</v>
          </cell>
          <cell r="S486">
            <v>13.248083709540111</v>
          </cell>
        </row>
        <row r="487">
          <cell r="A487">
            <v>484</v>
          </cell>
          <cell r="R487">
            <v>12.454688487095678</v>
          </cell>
          <cell r="S487">
            <v>13.246439537388213</v>
          </cell>
        </row>
        <row r="488">
          <cell r="A488">
            <v>485</v>
          </cell>
          <cell r="R488">
            <v>12.4594566852447</v>
          </cell>
          <cell r="S488">
            <v>13.244811976664051</v>
          </cell>
        </row>
        <row r="489">
          <cell r="A489">
            <v>486</v>
          </cell>
          <cell r="R489">
            <v>12.464224883393717</v>
          </cell>
          <cell r="S489">
            <v>13.243200924827947</v>
          </cell>
        </row>
        <row r="490">
          <cell r="A490">
            <v>487</v>
          </cell>
          <cell r="R490">
            <v>12.468993081542738</v>
          </cell>
          <cell r="S490">
            <v>13.241606280182449</v>
          </cell>
        </row>
        <row r="491">
          <cell r="A491">
            <v>488</v>
          </cell>
          <cell r="R491">
            <v>12.473761279691757</v>
          </cell>
          <cell r="S491">
            <v>13.240027941863667</v>
          </cell>
        </row>
        <row r="492">
          <cell r="A492">
            <v>489</v>
          </cell>
          <cell r="R492">
            <v>12.478529477840778</v>
          </cell>
          <cell r="S492">
            <v>13.238465809832793</v>
          </cell>
        </row>
        <row r="493">
          <cell r="A493">
            <v>490</v>
          </cell>
          <cell r="R493">
            <v>12.483297675989798</v>
          </cell>
          <cell r="S493">
            <v>13.236919784867657</v>
          </cell>
        </row>
        <row r="494">
          <cell r="A494">
            <v>491</v>
          </cell>
          <cell r="R494">
            <v>12.488065874138821</v>
          </cell>
          <cell r="S494">
            <v>13.235389768554411</v>
          </cell>
        </row>
        <row r="495">
          <cell r="A495">
            <v>492</v>
          </cell>
          <cell r="R495">
            <v>12.49283407228784</v>
          </cell>
          <cell r="S495">
            <v>13.233875663279328</v>
          </cell>
        </row>
        <row r="496">
          <cell r="A496">
            <v>493</v>
          </cell>
          <cell r="R496">
            <v>12.497602270436859</v>
          </cell>
          <cell r="S496">
            <v>13.232377372220668</v>
          </cell>
        </row>
        <row r="497">
          <cell r="A497">
            <v>494</v>
          </cell>
          <cell r="R497">
            <v>12.502370468585879</v>
          </cell>
          <cell r="S497">
            <v>13.230894799340692</v>
          </cell>
        </row>
        <row r="498">
          <cell r="A498">
            <v>495</v>
          </cell>
          <cell r="R498">
            <v>12.5071386667349</v>
          </cell>
          <cell r="S498">
            <v>13.229427849377702</v>
          </cell>
        </row>
        <row r="499">
          <cell r="A499">
            <v>496</v>
          </cell>
          <cell r="R499">
            <v>12.511906864883919</v>
          </cell>
          <cell r="S499">
            <v>13.22797642783825</v>
          </cell>
        </row>
        <row r="500">
          <cell r="A500">
            <v>497</v>
          </cell>
          <cell r="R500">
            <v>12.51667506303294</v>
          </cell>
          <cell r="S500">
            <v>13.226540440989396</v>
          </cell>
        </row>
        <row r="501">
          <cell r="A501">
            <v>498</v>
          </cell>
          <cell r="R501">
            <v>12.521443261181957</v>
          </cell>
          <cell r="S501">
            <v>13.225119795851077</v>
          </cell>
        </row>
        <row r="502">
          <cell r="A502">
            <v>499</v>
          </cell>
          <cell r="R502">
            <v>12.526211459330979</v>
          </cell>
          <cell r="S502">
            <v>13.223714400188562</v>
          </cell>
        </row>
        <row r="503">
          <cell r="A503">
            <v>500</v>
          </cell>
          <cell r="R503">
            <v>12.530979657479998</v>
          </cell>
          <cell r="S503">
            <v>13.222324162505</v>
          </cell>
        </row>
        <row r="504">
          <cell r="A504">
            <v>501</v>
          </cell>
          <cell r="R504">
            <v>12.535747855629021</v>
          </cell>
          <cell r="S504">
            <v>13.220948992034041</v>
          </cell>
        </row>
        <row r="505">
          <cell r="A505">
            <v>502</v>
          </cell>
          <cell r="R505">
            <v>12.54051605377804</v>
          </cell>
          <cell r="S505">
            <v>13.219588798732584</v>
          </cell>
        </row>
        <row r="506">
          <cell r="A506">
            <v>503</v>
          </cell>
          <cell r="R506">
            <v>12.545284251927056</v>
          </cell>
          <cell r="S506">
            <v>13.21824349327358</v>
          </cell>
        </row>
        <row r="507">
          <cell r="A507">
            <v>504</v>
          </cell>
          <cell r="R507">
            <v>12.550052450076077</v>
          </cell>
          <cell r="S507">
            <v>13.216912987038913</v>
          </cell>
        </row>
        <row r="508">
          <cell r="A508">
            <v>505</v>
          </cell>
          <cell r="R508">
            <v>12.554820648225096</v>
          </cell>
          <cell r="S508">
            <v>13.2155971921124</v>
          </cell>
        </row>
        <row r="509">
          <cell r="A509">
            <v>506</v>
          </cell>
          <cell r="R509">
            <v>12.559588846374119</v>
          </cell>
          <cell r="S509">
            <v>13.214296021272849</v>
          </cell>
        </row>
        <row r="510">
          <cell r="A510">
            <v>507</v>
          </cell>
          <cell r="R510">
            <v>12.564357044523138</v>
          </cell>
          <cell r="S510">
            <v>13.213009387987203</v>
          </cell>
        </row>
        <row r="511">
          <cell r="A511">
            <v>508</v>
          </cell>
          <cell r="R511">
            <v>12.569125242672159</v>
          </cell>
          <cell r="S511">
            <v>13.211737206403756</v>
          </cell>
        </row>
        <row r="512">
          <cell r="A512">
            <v>509</v>
          </cell>
          <cell r="R512">
            <v>12.573893440821179</v>
          </cell>
          <cell r="S512">
            <v>13.210479391345492</v>
          </cell>
        </row>
        <row r="513">
          <cell r="A513">
            <v>510</v>
          </cell>
          <cell r="R513">
            <v>12.578661638970198</v>
          </cell>
          <cell r="S513">
            <v>13.209235858303433</v>
          </cell>
        </row>
        <row r="514">
          <cell r="A514">
            <v>511</v>
          </cell>
          <cell r="R514">
            <v>12.583429837119217</v>
          </cell>
          <cell r="S514">
            <v>13.208006523430129</v>
          </cell>
        </row>
        <row r="515">
          <cell r="A515">
            <v>512</v>
          </cell>
          <cell r="R515">
            <v>12.588198035268238</v>
          </cell>
          <cell r="S515">
            <v>13.206791303533183</v>
          </cell>
        </row>
        <row r="516">
          <cell r="A516">
            <v>513</v>
          </cell>
          <cell r="R516">
            <v>12.592966233417258</v>
          </cell>
          <cell r="S516">
            <v>13.205590116068869</v>
          </cell>
        </row>
        <row r="517">
          <cell r="A517">
            <v>514</v>
          </cell>
          <cell r="R517">
            <v>12.59773443156628</v>
          </cell>
          <cell r="S517">
            <v>13.204402879135841</v>
          </cell>
        </row>
        <row r="518">
          <cell r="A518">
            <v>515</v>
          </cell>
          <cell r="R518">
            <v>12.602502629715296</v>
          </cell>
          <cell r="S518">
            <v>13.203229511468859</v>
          </cell>
        </row>
        <row r="519">
          <cell r="A519">
            <v>516</v>
          </cell>
          <cell r="R519">
            <v>12.607270827864319</v>
          </cell>
          <cell r="S519">
            <v>13.202069932432661</v>
          </cell>
        </row>
        <row r="520">
          <cell r="A520">
            <v>517</v>
          </cell>
          <cell r="R520">
            <v>12.612039026013338</v>
          </cell>
          <cell r="S520">
            <v>13.200924062015845</v>
          </cell>
        </row>
        <row r="521">
          <cell r="A521">
            <v>518</v>
          </cell>
          <cell r="R521">
            <v>12.616807224162359</v>
          </cell>
          <cell r="S521">
            <v>13.199791820824863</v>
          </cell>
        </row>
        <row r="522">
          <cell r="A522">
            <v>519</v>
          </cell>
          <cell r="R522">
            <v>12.621575422311379</v>
          </cell>
          <cell r="S522">
            <v>13.19867313007807</v>
          </cell>
        </row>
        <row r="523">
          <cell r="A523">
            <v>520</v>
          </cell>
          <cell r="R523">
            <v>12.6263436204604</v>
          </cell>
          <cell r="S523">
            <v>13.197567911599817</v>
          </cell>
        </row>
        <row r="524">
          <cell r="A524">
            <v>521</v>
          </cell>
          <cell r="R524">
            <v>12.631111818609419</v>
          </cell>
          <cell r="S524">
            <v>13.196476087814661</v>
          </cell>
        </row>
        <row r="525">
          <cell r="A525">
            <v>522</v>
          </cell>
          <cell r="R525">
            <v>12.635880016758438</v>
          </cell>
          <cell r="S525">
            <v>13.195397581741615</v>
          </cell>
        </row>
        <row r="526">
          <cell r="A526">
            <v>523</v>
          </cell>
          <cell r="R526">
            <v>12.640648214907458</v>
          </cell>
          <cell r="S526">
            <v>13.19433231698844</v>
          </cell>
        </row>
        <row r="527">
          <cell r="A527">
            <v>524</v>
          </cell>
          <cell r="R527">
            <v>12.645416413056481</v>
          </cell>
          <cell r="S527">
            <v>13.193280217746064</v>
          </cell>
        </row>
        <row r="528">
          <cell r="A528">
            <v>525</v>
          </cell>
          <cell r="R528">
            <v>12.6501846112055</v>
          </cell>
          <cell r="S528">
            <v>13.19224120878299</v>
          </cell>
        </row>
        <row r="529">
          <cell r="A529">
            <v>526</v>
          </cell>
          <cell r="R529">
            <v>12.654952809354521</v>
          </cell>
          <cell r="S529">
            <v>13.191215215439824</v>
          </cell>
        </row>
        <row r="530">
          <cell r="A530">
            <v>527</v>
          </cell>
          <cell r="R530">
            <v>12.659721007503537</v>
          </cell>
          <cell r="S530">
            <v>13.190202163623868</v>
          </cell>
        </row>
        <row r="531">
          <cell r="A531">
            <v>528</v>
          </cell>
          <cell r="R531">
            <v>12.664489205652556</v>
          </cell>
          <cell r="S531">
            <v>13.189201979803705</v>
          </cell>
        </row>
        <row r="532">
          <cell r="A532">
            <v>529</v>
          </cell>
          <cell r="R532">
            <v>12.669257403801579</v>
          </cell>
          <cell r="S532">
            <v>13.188214591003936</v>
          </cell>
        </row>
        <row r="533">
          <cell r="A533">
            <v>530</v>
          </cell>
          <cell r="R533">
            <v>12.674025601950598</v>
          </cell>
          <cell r="S533">
            <v>13.187239924799922</v>
          </cell>
        </row>
        <row r="534">
          <cell r="A534">
            <v>531</v>
          </cell>
          <cell r="R534">
            <v>12.678793800099619</v>
          </cell>
          <cell r="S534">
            <v>13.186277909312585</v>
          </cell>
        </row>
        <row r="535">
          <cell r="A535">
            <v>532</v>
          </cell>
          <cell r="R535">
            <v>12.683561998248637</v>
          </cell>
          <cell r="S535">
            <v>13.185328473203304</v>
          </cell>
        </row>
        <row r="536">
          <cell r="A536">
            <v>533</v>
          </cell>
          <cell r="R536">
            <v>12.688330196397658</v>
          </cell>
          <cell r="S536">
            <v>13.184391545668817</v>
          </cell>
        </row>
        <row r="537">
          <cell r="A537">
            <v>534</v>
          </cell>
          <cell r="R537">
            <v>12.693098394546677</v>
          </cell>
          <cell r="S537">
            <v>13.183467056436239</v>
          </cell>
        </row>
        <row r="538">
          <cell r="A538">
            <v>535</v>
          </cell>
          <cell r="R538">
            <v>12.697866592695698</v>
          </cell>
          <cell r="S538">
            <v>13.182554935758082</v>
          </cell>
        </row>
        <row r="539">
          <cell r="A539">
            <v>536</v>
          </cell>
          <cell r="R539">
            <v>12.702634790844717</v>
          </cell>
          <cell r="S539">
            <v>13.181655114407359</v>
          </cell>
        </row>
        <row r="540">
          <cell r="A540">
            <v>537</v>
          </cell>
          <cell r="R540">
            <v>12.70740298899374</v>
          </cell>
          <cell r="S540">
            <v>13.180767523672744</v>
          </cell>
        </row>
        <row r="541">
          <cell r="A541">
            <v>538</v>
          </cell>
          <cell r="R541">
            <v>12.71217118714276</v>
          </cell>
          <cell r="S541">
            <v>13.179892095353777</v>
          </cell>
        </row>
        <row r="542">
          <cell r="A542">
            <v>539</v>
          </cell>
          <cell r="R542">
            <v>12.716939385291779</v>
          </cell>
          <cell r="S542">
            <v>13.17902876175612</v>
          </cell>
        </row>
        <row r="543">
          <cell r="A543">
            <v>540</v>
          </cell>
          <cell r="R543">
            <v>12.721707583440798</v>
          </cell>
          <cell r="S543">
            <v>13.17817745568688</v>
          </cell>
        </row>
        <row r="544">
          <cell r="A544">
            <v>541</v>
          </cell>
          <cell r="R544">
            <v>12.726475781589819</v>
          </cell>
          <cell r="S544">
            <v>13.177338110449966</v>
          </cell>
        </row>
        <row r="545">
          <cell r="A545">
            <v>542</v>
          </cell>
          <cell r="R545">
            <v>12.731243979738839</v>
          </cell>
          <cell r="S545">
            <v>13.176510659841506</v>
          </cell>
        </row>
        <row r="546">
          <cell r="A546">
            <v>543</v>
          </cell>
          <cell r="R546">
            <v>12.73601217788786</v>
          </cell>
          <cell r="S546">
            <v>13.175695038145319</v>
          </cell>
        </row>
        <row r="547">
          <cell r="A547">
            <v>544</v>
          </cell>
          <cell r="R547">
            <v>12.740780376036877</v>
          </cell>
          <cell r="S547">
            <v>13.174891180128439</v>
          </cell>
        </row>
        <row r="548">
          <cell r="A548">
            <v>545</v>
          </cell>
          <cell r="R548">
            <v>12.745548574185898</v>
          </cell>
          <cell r="S548">
            <v>13.174099021036662</v>
          </cell>
        </row>
        <row r="549">
          <cell r="A549">
            <v>546</v>
          </cell>
          <cell r="R549">
            <v>12.750316772334918</v>
          </cell>
          <cell r="S549">
            <v>13.173318496590188</v>
          </cell>
        </row>
        <row r="550">
          <cell r="A550">
            <v>547</v>
          </cell>
          <cell r="R550">
            <v>12.75508497048394</v>
          </cell>
          <cell r="S550">
            <v>13.172549542979255</v>
          </cell>
        </row>
        <row r="551">
          <cell r="A551">
            <v>548</v>
          </cell>
          <cell r="R551">
            <v>12.75985316863296</v>
          </cell>
          <cell r="S551">
            <v>13.171792096859875</v>
          </cell>
        </row>
        <row r="552">
          <cell r="A552">
            <v>549</v>
          </cell>
          <cell r="R552">
            <v>12.764621366781981</v>
          </cell>
          <cell r="S552">
            <v>13.171046095349578</v>
          </cell>
        </row>
        <row r="553">
          <cell r="A553">
            <v>550</v>
          </cell>
          <cell r="R553">
            <v>12.769389564930997</v>
          </cell>
          <cell r="S553">
            <v>13.170311476023224</v>
          </cell>
        </row>
        <row r="554">
          <cell r="A554">
            <v>551</v>
          </cell>
          <cell r="R554">
            <v>12.774157763080019</v>
          </cell>
          <cell r="S554">
            <v>13.169588176908858</v>
          </cell>
        </row>
        <row r="555">
          <cell r="A555">
            <v>552</v>
          </cell>
          <cell r="R555">
            <v>12.778925961229039</v>
          </cell>
          <cell r="S555">
            <v>13.168876136483574</v>
          </cell>
        </row>
        <row r="556">
          <cell r="A556">
            <v>553</v>
          </cell>
          <cell r="R556">
            <v>12.78369415937806</v>
          </cell>
          <cell r="S556">
            <v>13.168175293669508</v>
          </cell>
        </row>
        <row r="557">
          <cell r="A557">
            <v>554</v>
          </cell>
          <cell r="R557">
            <v>12.788462357527079</v>
          </cell>
          <cell r="S557">
            <v>13.167485587829766</v>
          </cell>
        </row>
        <row r="558">
          <cell r="A558">
            <v>555</v>
          </cell>
          <cell r="R558">
            <v>12.793230555676098</v>
          </cell>
          <cell r="S558">
            <v>13.166806958764489</v>
          </cell>
        </row>
        <row r="559">
          <cell r="A559">
            <v>556</v>
          </cell>
          <cell r="R559">
            <v>12.797998753825118</v>
          </cell>
          <cell r="S559">
            <v>13.16613934670691</v>
          </cell>
        </row>
        <row r="560">
          <cell r="A560">
            <v>557</v>
          </cell>
          <cell r="R560">
            <v>12.802766951974137</v>
          </cell>
          <cell r="S560">
            <v>13.165482692319468</v>
          </cell>
        </row>
        <row r="561">
          <cell r="A561">
            <v>558</v>
          </cell>
          <cell r="R561">
            <v>12.807535150123158</v>
          </cell>
          <cell r="S561">
            <v>13.16483693668995</v>
          </cell>
        </row>
        <row r="562">
          <cell r="A562">
            <v>559</v>
          </cell>
          <cell r="R562">
            <v>12.812303348272177</v>
          </cell>
          <cell r="S562">
            <v>13.164202021327709</v>
          </cell>
        </row>
        <row r="563">
          <cell r="A563">
            <v>560</v>
          </cell>
          <cell r="R563">
            <v>12.8170715464212</v>
          </cell>
          <cell r="S563">
            <v>13.163577888159883</v>
          </cell>
        </row>
        <row r="564">
          <cell r="A564">
            <v>561</v>
          </cell>
          <cell r="R564">
            <v>12.821839744570216</v>
          </cell>
          <cell r="S564">
            <v>13.162964479527682</v>
          </cell>
        </row>
        <row r="565">
          <cell r="A565">
            <v>562</v>
          </cell>
          <cell r="R565">
            <v>12.826607942719239</v>
          </cell>
          <cell r="S565">
            <v>13.1623617381827</v>
          </cell>
        </row>
        <row r="566">
          <cell r="A566">
            <v>563</v>
          </cell>
          <cell r="R566">
            <v>12.831376140868258</v>
          </cell>
          <cell r="S566">
            <v>13.161769607283251</v>
          </cell>
        </row>
        <row r="567">
          <cell r="A567">
            <v>564</v>
          </cell>
          <cell r="R567">
            <v>12.836144339017279</v>
          </cell>
          <cell r="S567">
            <v>13.161188030390802</v>
          </cell>
        </row>
        <row r="568">
          <cell r="A568">
            <v>565</v>
          </cell>
          <cell r="R568">
            <v>12.840912537166298</v>
          </cell>
          <cell r="S568">
            <v>13.160616951466379</v>
          </cell>
        </row>
        <row r="569">
          <cell r="A569">
            <v>566</v>
          </cell>
          <cell r="R569">
            <v>12.84568073531532</v>
          </cell>
          <cell r="S569">
            <v>13.160056314867044</v>
          </cell>
        </row>
        <row r="570">
          <cell r="A570">
            <v>567</v>
          </cell>
          <cell r="R570">
            <v>12.850448933464339</v>
          </cell>
          <cell r="S570">
            <v>13.159506065342388</v>
          </cell>
        </row>
        <row r="571">
          <cell r="A571">
            <v>568</v>
          </cell>
          <cell r="R571">
            <v>12.855217131613358</v>
          </cell>
          <cell r="S571">
            <v>13.158966148031116</v>
          </cell>
        </row>
        <row r="572">
          <cell r="A572">
            <v>569</v>
          </cell>
          <cell r="R572">
            <v>12.859985329762377</v>
          </cell>
          <cell r="S572">
            <v>13.158436508457577</v>
          </cell>
        </row>
        <row r="573">
          <cell r="A573">
            <v>570</v>
          </cell>
          <cell r="R573">
            <v>12.8647535279114</v>
          </cell>
          <cell r="S573">
            <v>13.157917092528422</v>
          </cell>
        </row>
        <row r="574">
          <cell r="A574">
            <v>571</v>
          </cell>
          <cell r="R574">
            <v>12.869521726060418</v>
          </cell>
          <cell r="S574">
            <v>13.157407846529221</v>
          </cell>
        </row>
        <row r="575">
          <cell r="A575">
            <v>572</v>
          </cell>
          <cell r="R575">
            <v>12.874289924209441</v>
          </cell>
          <cell r="S575">
            <v>13.156908717121187</v>
          </cell>
        </row>
        <row r="576">
          <cell r="A576">
            <v>573</v>
          </cell>
          <cell r="R576">
            <v>12.879058122358456</v>
          </cell>
          <cell r="S576">
            <v>13.156419651337877</v>
          </cell>
        </row>
        <row r="577">
          <cell r="A577">
            <v>574</v>
          </cell>
          <cell r="R577">
            <v>12.883826320507479</v>
          </cell>
          <cell r="S577">
            <v>13.155940596581942</v>
          </cell>
        </row>
        <row r="578">
          <cell r="A578">
            <v>575</v>
          </cell>
          <cell r="R578">
            <v>12.888594518656499</v>
          </cell>
          <cell r="S578">
            <v>13.155471500621944</v>
          </cell>
        </row>
        <row r="579">
          <cell r="A579">
            <v>576</v>
          </cell>
          <cell r="R579">
            <v>12.89336271680552</v>
          </cell>
          <cell r="S579">
            <v>13.155012311589148</v>
          </cell>
        </row>
        <row r="580">
          <cell r="A580">
            <v>577</v>
          </cell>
          <cell r="R580">
            <v>12.898130914954539</v>
          </cell>
          <cell r="S580">
            <v>13.154562977974399</v>
          </cell>
        </row>
        <row r="581">
          <cell r="A581">
            <v>578</v>
          </cell>
          <cell r="R581">
            <v>12.90289911310356</v>
          </cell>
          <cell r="S581">
            <v>13.154123448625013</v>
          </cell>
        </row>
        <row r="582">
          <cell r="A582">
            <v>579</v>
          </cell>
          <cell r="R582">
            <v>12.907667311252577</v>
          </cell>
          <cell r="S582">
            <v>13.153693672741685</v>
          </cell>
        </row>
        <row r="583">
          <cell r="A583">
            <v>580</v>
          </cell>
          <cell r="R583">
            <v>12.912435509401597</v>
          </cell>
          <cell r="S583">
            <v>13.153273599875453</v>
          </cell>
        </row>
        <row r="584">
          <cell r="A584">
            <v>581</v>
          </cell>
          <cell r="R584">
            <v>12.917203707550618</v>
          </cell>
          <cell r="S584">
            <v>13.152863179924685</v>
          </cell>
        </row>
        <row r="585">
          <cell r="A585">
            <v>582</v>
          </cell>
          <cell r="R585">
            <v>12.921971905699637</v>
          </cell>
          <cell r="S585">
            <v>13.152462363132067</v>
          </cell>
        </row>
        <row r="586">
          <cell r="A586">
            <v>583</v>
          </cell>
          <cell r="R586">
            <v>12.92674010384866</v>
          </cell>
          <cell r="S586">
            <v>13.152071100081711</v>
          </cell>
        </row>
        <row r="587">
          <cell r="A587">
            <v>584</v>
          </cell>
          <cell r="R587">
            <v>12.931508301997679</v>
          </cell>
          <cell r="S587">
            <v>13.151689341696166</v>
          </cell>
        </row>
        <row r="588">
          <cell r="A588">
            <v>585</v>
          </cell>
          <cell r="R588">
            <v>12.936276500146699</v>
          </cell>
          <cell r="S588">
            <v>13.151317039233561</v>
          </cell>
        </row>
        <row r="589">
          <cell r="A589">
            <v>586</v>
          </cell>
          <cell r="R589">
            <v>12.941044698295718</v>
          </cell>
          <cell r="S589">
            <v>13.150954144284739</v>
          </cell>
        </row>
        <row r="590">
          <cell r="A590">
            <v>587</v>
          </cell>
          <cell r="R590">
            <v>12.945812896444739</v>
          </cell>
          <cell r="S590">
            <v>13.150600608770398</v>
          </cell>
        </row>
        <row r="591">
          <cell r="A591">
            <v>588</v>
          </cell>
          <cell r="R591">
            <v>12.950581094593758</v>
          </cell>
          <cell r="S591">
            <v>13.15025638493834</v>
          </cell>
        </row>
        <row r="592">
          <cell r="A592">
            <v>589</v>
          </cell>
          <cell r="R592">
            <v>12.955349292742779</v>
          </cell>
          <cell r="S592">
            <v>13.149921425360635</v>
          </cell>
        </row>
        <row r="593">
          <cell r="A593">
            <v>590</v>
          </cell>
          <cell r="R593">
            <v>12.960117490891797</v>
          </cell>
          <cell r="S593">
            <v>13.149595682930899</v>
          </cell>
        </row>
        <row r="594">
          <cell r="A594">
            <v>591</v>
          </cell>
          <cell r="R594">
            <v>12.964885689040818</v>
          </cell>
          <cell r="S594">
            <v>13.149279110861583</v>
          </cell>
        </row>
        <row r="595">
          <cell r="A595">
            <v>592</v>
          </cell>
          <cell r="R595">
            <v>12.969653887189837</v>
          </cell>
          <cell r="S595">
            <v>13.148971662681273</v>
          </cell>
        </row>
        <row r="596">
          <cell r="A596">
            <v>593</v>
          </cell>
          <cell r="R596">
            <v>12.97442208533886</v>
          </cell>
          <cell r="S596">
            <v>13.148673292231999</v>
          </cell>
        </row>
        <row r="597">
          <cell r="A597">
            <v>594</v>
          </cell>
          <cell r="R597">
            <v>12.979190283487878</v>
          </cell>
          <cell r="S597">
            <v>13.148383953666649</v>
          </cell>
        </row>
        <row r="598">
          <cell r="A598">
            <v>595</v>
          </cell>
          <cell r="R598">
            <v>12.9839584816369</v>
          </cell>
          <cell r="S598">
            <v>13.148103601446307</v>
          </cell>
        </row>
        <row r="599">
          <cell r="A599">
            <v>596</v>
          </cell>
          <cell r="R599">
            <v>12.98872667978592</v>
          </cell>
          <cell r="S599">
            <v>13.147832190337692</v>
          </cell>
        </row>
        <row r="600">
          <cell r="A600">
            <v>597</v>
          </cell>
          <cell r="R600">
            <v>12.993494877934939</v>
          </cell>
          <cell r="S600">
            <v>13.147569675410592</v>
          </cell>
        </row>
        <row r="601">
          <cell r="A601">
            <v>598</v>
          </cell>
          <cell r="R601">
            <v>12.998263076083958</v>
          </cell>
          <cell r="S601">
            <v>13.14731601203534</v>
          </cell>
        </row>
        <row r="602">
          <cell r="A602">
            <v>599</v>
          </cell>
          <cell r="R602">
            <v>13.003031274232979</v>
          </cell>
          <cell r="S602">
            <v>13.147071155880289</v>
          </cell>
        </row>
        <row r="603">
          <cell r="A603">
            <v>600</v>
          </cell>
          <cell r="R603">
            <v>13.007799472381999</v>
          </cell>
          <cell r="S603">
            <v>13.146835062909332</v>
          </cell>
        </row>
        <row r="604">
          <cell r="A604">
            <v>601</v>
          </cell>
          <cell r="R604">
            <v>13.01256767053102</v>
          </cell>
          <cell r="S604">
            <v>13.146607689379463</v>
          </cell>
        </row>
        <row r="605">
          <cell r="A605">
            <v>602</v>
          </cell>
          <cell r="R605">
            <v>13.017335868680037</v>
          </cell>
          <cell r="S605">
            <v>13.146388991838309</v>
          </cell>
        </row>
        <row r="606">
          <cell r="A606">
            <v>603</v>
          </cell>
          <cell r="R606">
            <v>13.022104066829058</v>
          </cell>
          <cell r="S606">
            <v>13.146178927121751</v>
          </cell>
        </row>
        <row r="607">
          <cell r="A607">
            <v>604</v>
          </cell>
          <cell r="R607">
            <v>13.026872264978078</v>
          </cell>
          <cell r="S607">
            <v>13.14597745235152</v>
          </cell>
        </row>
        <row r="608">
          <cell r="A608">
            <v>605</v>
          </cell>
          <cell r="R608">
            <v>13.031640463127097</v>
          </cell>
          <cell r="S608">
            <v>13.145784524932846</v>
          </cell>
        </row>
        <row r="609">
          <cell r="A609">
            <v>606</v>
          </cell>
          <cell r="R609">
            <v>13.03640866127612</v>
          </cell>
          <cell r="S609">
            <v>13.145600102552102</v>
          </cell>
        </row>
        <row r="610">
          <cell r="A610">
            <v>607</v>
          </cell>
          <cell r="R610">
            <v>13.041176859425136</v>
          </cell>
          <cell r="S610">
            <v>13.145424143174507</v>
          </cell>
        </row>
        <row r="611">
          <cell r="A611">
            <v>608</v>
          </cell>
          <cell r="R611">
            <v>13.04594505757416</v>
          </cell>
          <cell r="S611">
            <v>13.145256605041817</v>
          </cell>
        </row>
        <row r="612">
          <cell r="A612">
            <v>609</v>
          </cell>
          <cell r="R612">
            <v>13.050713255723178</v>
          </cell>
          <cell r="S612">
            <v>13.145097446670073</v>
          </cell>
        </row>
        <row r="613">
          <cell r="A613">
            <v>610</v>
          </cell>
          <cell r="R613">
            <v>13.055481453872199</v>
          </cell>
          <cell r="S613">
            <v>13.144946626847327</v>
          </cell>
        </row>
        <row r="614">
          <cell r="A614">
            <v>611</v>
          </cell>
          <cell r="R614">
            <v>13.060249652021218</v>
          </cell>
          <cell r="S614">
            <v>13.144804104631453</v>
          </cell>
        </row>
        <row r="615">
          <cell r="A615">
            <v>612</v>
          </cell>
          <cell r="R615">
            <v>13.065017850170239</v>
          </cell>
          <cell r="S615">
            <v>13.144669839347896</v>
          </cell>
        </row>
        <row r="616">
          <cell r="A616">
            <v>613</v>
          </cell>
          <cell r="R616">
            <v>13.069786048319258</v>
          </cell>
          <cell r="S616">
            <v>13.144543790587532</v>
          </cell>
        </row>
        <row r="617">
          <cell r="A617">
            <v>614</v>
          </cell>
          <cell r="R617">
            <v>13.074554246468278</v>
          </cell>
          <cell r="S617">
            <v>13.144425918204481</v>
          </cell>
        </row>
        <row r="618">
          <cell r="A618">
            <v>615</v>
          </cell>
          <cell r="R618">
            <v>13.079322444617297</v>
          </cell>
          <cell r="S618">
            <v>13.144316182313977</v>
          </cell>
        </row>
        <row r="619">
          <cell r="A619">
            <v>616</v>
          </cell>
          <cell r="R619">
            <v>13.084090642766318</v>
          </cell>
          <cell r="S619">
            <v>13.144214543290239</v>
          </cell>
        </row>
        <row r="620">
          <cell r="A620">
            <v>617</v>
          </cell>
          <cell r="R620">
            <v>13.088858840915337</v>
          </cell>
          <cell r="S620">
            <v>13.144120961764386</v>
          </cell>
        </row>
        <row r="621">
          <cell r="A621">
            <v>618</v>
          </cell>
          <cell r="R621">
            <v>13.09362703906436</v>
          </cell>
          <cell r="S621">
            <v>13.144035398622359</v>
          </cell>
        </row>
        <row r="622">
          <cell r="A622">
            <v>619</v>
          </cell>
          <cell r="R622">
            <v>13.098395237213376</v>
          </cell>
          <cell r="S622">
            <v>13.143957815002837</v>
          </cell>
        </row>
        <row r="623">
          <cell r="A623">
            <v>620</v>
          </cell>
          <cell r="R623">
            <v>13.103163435362399</v>
          </cell>
          <cell r="S623">
            <v>13.143888172295229</v>
          </cell>
        </row>
        <row r="624">
          <cell r="A624">
            <v>621</v>
          </cell>
          <cell r="R624">
            <v>13.107931633511418</v>
          </cell>
          <cell r="S624">
            <v>13.143826432137651</v>
          </cell>
        </row>
        <row r="625">
          <cell r="A625">
            <v>622</v>
          </cell>
          <cell r="R625">
            <v>13.112699831660439</v>
          </cell>
          <cell r="S625">
            <v>13.143772556414898</v>
          </cell>
        </row>
        <row r="626">
          <cell r="A626">
            <v>623</v>
          </cell>
          <cell r="R626">
            <v>13.117468029809459</v>
          </cell>
          <cell r="S626">
            <v>13.143726507256499</v>
          </cell>
        </row>
        <row r="627">
          <cell r="A627">
            <v>624</v>
          </cell>
          <cell r="R627">
            <v>13.12223622795848</v>
          </cell>
          <cell r="S627">
            <v>13.143688247034753</v>
          </cell>
        </row>
        <row r="628">
          <cell r="A628">
            <v>625</v>
          </cell>
          <cell r="R628">
            <v>13.127004426107499</v>
          </cell>
          <cell r="S628">
            <v>13.143657738362748</v>
          </cell>
        </row>
        <row r="629">
          <cell r="A629">
            <v>626</v>
          </cell>
          <cell r="R629">
            <v>13.131772624256518</v>
          </cell>
          <cell r="S629">
            <v>13.14363494409249</v>
          </cell>
        </row>
        <row r="630">
          <cell r="A630">
            <v>627</v>
          </cell>
          <cell r="R630">
            <v>13.136540822405538</v>
          </cell>
          <cell r="S630">
            <v>13.143619827312968</v>
          </cell>
        </row>
        <row r="631">
          <cell r="A631">
            <v>628</v>
          </cell>
          <cell r="R631">
            <v>13.14130902055456</v>
          </cell>
          <cell r="S631">
            <v>13.143612351348263</v>
          </cell>
        </row>
        <row r="632">
          <cell r="A632">
            <v>629</v>
          </cell>
          <cell r="R632">
            <v>13.14607721870358</v>
          </cell>
          <cell r="S632">
            <v>13.14361247975571</v>
          </cell>
        </row>
        <row r="633">
          <cell r="A633">
            <v>630</v>
          </cell>
          <cell r="R633">
            <v>13.150845416852599</v>
          </cell>
          <cell r="S633">
            <v>13.143620176323996</v>
          </cell>
        </row>
        <row r="634">
          <cell r="A634">
            <v>631</v>
          </cell>
          <cell r="R634">
            <v>13.155613615001618</v>
          </cell>
          <cell r="S634">
            <v>13.143635405071388</v>
          </cell>
        </row>
        <row r="635">
          <cell r="A635">
            <v>632</v>
          </cell>
          <cell r="R635">
            <v>13.160381813150638</v>
          </cell>
          <cell r="S635">
            <v>13.143658130243864</v>
          </cell>
        </row>
        <row r="636">
          <cell r="A636">
            <v>633</v>
          </cell>
          <cell r="R636">
            <v>13.165150011299659</v>
          </cell>
          <cell r="S636">
            <v>13.143688316313344</v>
          </cell>
        </row>
        <row r="637">
          <cell r="A637">
            <v>634</v>
          </cell>
          <cell r="R637">
            <v>13.169918209448678</v>
          </cell>
          <cell r="S637">
            <v>13.143725927975902</v>
          </cell>
        </row>
        <row r="638">
          <cell r="A638">
            <v>635</v>
          </cell>
          <cell r="R638">
            <v>13.174686407597699</v>
          </cell>
          <cell r="S638">
            <v>13.143770930149991</v>
          </cell>
        </row>
        <row r="639">
          <cell r="A639">
            <v>636</v>
          </cell>
          <cell r="R639">
            <v>13.179454605746717</v>
          </cell>
          <cell r="S639">
            <v>13.143823287974714</v>
          </cell>
        </row>
        <row r="640">
          <cell r="A640">
            <v>637</v>
          </cell>
          <cell r="R640">
            <v>13.184222803895741</v>
          </cell>
          <cell r="S640">
            <v>13.143882966808063</v>
          </cell>
        </row>
        <row r="641">
          <cell r="A641">
            <v>638</v>
          </cell>
          <cell r="R641">
            <v>13.188991002044757</v>
          </cell>
          <cell r="S641">
            <v>13.143949932225244</v>
          </cell>
        </row>
        <row r="642">
          <cell r="A642">
            <v>639</v>
          </cell>
          <cell r="R642">
            <v>13.193759200193778</v>
          </cell>
          <cell r="S642">
            <v>13.144024150016945</v>
          </cell>
        </row>
        <row r="643">
          <cell r="A643">
            <v>640</v>
          </cell>
          <cell r="R643">
            <v>13.198527398342797</v>
          </cell>
          <cell r="S643">
            <v>13.144105586187646</v>
          </cell>
        </row>
        <row r="644">
          <cell r="A644">
            <v>641</v>
          </cell>
          <cell r="R644">
            <v>13.20329559649182</v>
          </cell>
          <cell r="S644">
            <v>13.144194206953998</v>
          </cell>
        </row>
        <row r="645">
          <cell r="A645">
            <v>642</v>
          </cell>
          <cell r="R645">
            <v>13.208063794640839</v>
          </cell>
          <cell r="S645">
            <v>13.144289978743112</v>
          </cell>
        </row>
        <row r="646">
          <cell r="A646">
            <v>643</v>
          </cell>
          <cell r="R646">
            <v>13.212831992789859</v>
          </cell>
          <cell r="S646">
            <v>13.144392868190971</v>
          </cell>
        </row>
        <row r="647">
          <cell r="A647">
            <v>644</v>
          </cell>
          <cell r="R647">
            <v>13.217600190938878</v>
          </cell>
          <cell r="S647">
            <v>13.144502842140776</v>
          </cell>
        </row>
        <row r="648">
          <cell r="A648">
            <v>645</v>
          </cell>
          <cell r="R648">
            <v>13.222368389087899</v>
          </cell>
          <cell r="S648">
            <v>13.144619867641351</v>
          </cell>
        </row>
        <row r="649">
          <cell r="A649">
            <v>646</v>
          </cell>
          <cell r="R649">
            <v>13.227136587236918</v>
          </cell>
          <cell r="S649">
            <v>13.144743911945566</v>
          </cell>
        </row>
        <row r="650">
          <cell r="A650">
            <v>647</v>
          </cell>
          <cell r="R650">
            <v>13.23190478538594</v>
          </cell>
          <cell r="S650">
            <v>13.144874942508727</v>
          </cell>
        </row>
        <row r="651">
          <cell r="A651">
            <v>648</v>
          </cell>
          <cell r="R651">
            <v>13.236672983534957</v>
          </cell>
          <cell r="S651">
            <v>13.145012926987047</v>
          </cell>
        </row>
        <row r="652">
          <cell r="A652">
            <v>649</v>
          </cell>
          <cell r="R652">
            <v>13.241441181683978</v>
          </cell>
          <cell r="S652">
            <v>13.145157833236077</v>
          </cell>
        </row>
        <row r="653">
          <cell r="A653">
            <v>650</v>
          </cell>
          <cell r="R653">
            <v>13.246209379832997</v>
          </cell>
          <cell r="S653">
            <v>13.145309629309192</v>
          </cell>
        </row>
        <row r="654">
          <cell r="A654">
            <v>651</v>
          </cell>
          <cell r="R654">
            <v>13.25097757798202</v>
          </cell>
          <cell r="S654">
            <v>13.14546828345604</v>
          </cell>
        </row>
        <row r="655">
          <cell r="A655">
            <v>652</v>
          </cell>
          <cell r="R655">
            <v>13.25574577613104</v>
          </cell>
          <cell r="S655">
            <v>13.145633764121071</v>
          </cell>
        </row>
        <row r="656">
          <cell r="A656">
            <v>653</v>
          </cell>
          <cell r="R656">
            <v>13.260513974280061</v>
          </cell>
          <cell r="S656">
            <v>13.145806039942032</v>
          </cell>
        </row>
        <row r="657">
          <cell r="A657">
            <v>654</v>
          </cell>
          <cell r="R657">
            <v>13.26528217242908</v>
          </cell>
          <cell r="S657">
            <v>13.145985079748471</v>
          </cell>
        </row>
        <row r="658">
          <cell r="A658">
            <v>655</v>
          </cell>
          <cell r="R658">
            <v>13.270050370578096</v>
          </cell>
          <cell r="S658">
            <v>13.146170852560306</v>
          </cell>
        </row>
        <row r="659">
          <cell r="A659">
            <v>656</v>
          </cell>
          <cell r="R659">
            <v>13.274818568727119</v>
          </cell>
          <cell r="S659">
            <v>13.146363327586366</v>
          </cell>
        </row>
        <row r="660">
          <cell r="A660">
            <v>657</v>
          </cell>
          <cell r="R660">
            <v>13.279586766876138</v>
          </cell>
          <cell r="S660">
            <v>13.146562474222913</v>
          </cell>
        </row>
        <row r="661">
          <cell r="A661">
            <v>658</v>
          </cell>
          <cell r="R661">
            <v>13.284354965025159</v>
          </cell>
          <cell r="S661">
            <v>13.146768262052289</v>
          </cell>
        </row>
        <row r="662">
          <cell r="A662">
            <v>659</v>
          </cell>
          <cell r="R662">
            <v>13.289123163174178</v>
          </cell>
          <cell r="S662">
            <v>13.146980660841439</v>
          </cell>
        </row>
        <row r="663">
          <cell r="A663">
            <v>660</v>
          </cell>
          <cell r="R663">
            <v>13.293891361323197</v>
          </cell>
          <cell r="S663">
            <v>13.147199640540538</v>
          </cell>
        </row>
        <row r="664">
          <cell r="A664">
            <v>661</v>
          </cell>
          <cell r="R664">
            <v>13.298659559472217</v>
          </cell>
          <cell r="S664">
            <v>13.14742517128162</v>
          </cell>
        </row>
        <row r="665">
          <cell r="A665">
            <v>662</v>
          </cell>
          <cell r="R665">
            <v>13.303427757621238</v>
          </cell>
          <cell r="S665">
            <v>13.147657223377193</v>
          </cell>
        </row>
        <row r="666">
          <cell r="A666">
            <v>663</v>
          </cell>
          <cell r="R666">
            <v>13.308195955770257</v>
          </cell>
          <cell r="S666">
            <v>13.147895767318845</v>
          </cell>
        </row>
        <row r="667">
          <cell r="A667">
            <v>664</v>
          </cell>
          <cell r="R667">
            <v>13.31296415391928</v>
          </cell>
          <cell r="S667">
            <v>13.148140773775962</v>
          </cell>
        </row>
        <row r="668">
          <cell r="A668">
            <v>665</v>
          </cell>
          <cell r="R668">
            <v>13.317732352068296</v>
          </cell>
          <cell r="S668">
            <v>13.148392213594335</v>
          </cell>
        </row>
        <row r="669">
          <cell r="A669">
            <v>666</v>
          </cell>
          <cell r="R669">
            <v>13.32250055021732</v>
          </cell>
          <cell r="S669">
            <v>13.14865005779486</v>
          </cell>
        </row>
        <row r="670">
          <cell r="A670">
            <v>667</v>
          </cell>
          <cell r="R670">
            <v>13.327268748366338</v>
          </cell>
          <cell r="S670">
            <v>13.148914277572217</v>
          </cell>
        </row>
        <row r="671">
          <cell r="A671">
            <v>668</v>
          </cell>
          <cell r="R671">
            <v>13.332036946515359</v>
          </cell>
          <cell r="S671">
            <v>13.149184844293579</v>
          </cell>
        </row>
        <row r="672">
          <cell r="A672">
            <v>669</v>
          </cell>
          <cell r="R672">
            <v>13.336805144664378</v>
          </cell>
          <cell r="S672">
            <v>13.149461729497306</v>
          </cell>
        </row>
        <row r="673">
          <cell r="A673">
            <v>670</v>
          </cell>
          <cell r="R673">
            <v>13.341573342813399</v>
          </cell>
          <cell r="S673">
            <v>13.149744904891694</v>
          </cell>
        </row>
        <row r="674">
          <cell r="A674">
            <v>671</v>
          </cell>
          <cell r="R674">
            <v>13.346341540962419</v>
          </cell>
          <cell r="S674">
            <v>13.150034342353692</v>
          </cell>
        </row>
        <row r="675">
          <cell r="A675">
            <v>672</v>
          </cell>
          <cell r="R675">
            <v>13.351109739111438</v>
          </cell>
          <cell r="S675">
            <v>13.150330013927626</v>
          </cell>
        </row>
        <row r="676">
          <cell r="A676">
            <v>673</v>
          </cell>
          <cell r="R676">
            <v>13.355877937260457</v>
          </cell>
          <cell r="S676">
            <v>13.150631891823993</v>
          </cell>
        </row>
        <row r="677">
          <cell r="A677">
            <v>674</v>
          </cell>
          <cell r="R677">
            <v>13.36064613540948</v>
          </cell>
          <cell r="S677">
            <v>13.150939948418227</v>
          </cell>
        </row>
        <row r="678">
          <cell r="A678">
            <v>675</v>
          </cell>
          <cell r="R678">
            <v>13.365414333558499</v>
          </cell>
          <cell r="S678">
            <v>13.151254156249431</v>
          </cell>
        </row>
        <row r="679">
          <cell r="A679">
            <v>676</v>
          </cell>
          <cell r="R679">
            <v>13.37018253170752</v>
          </cell>
          <cell r="S679">
            <v>13.151574488019232</v>
          </cell>
        </row>
        <row r="680">
          <cell r="A680">
            <v>677</v>
          </cell>
          <cell r="R680">
            <v>13.374950729856538</v>
          </cell>
          <cell r="S680">
            <v>13.151900916590522</v>
          </cell>
        </row>
        <row r="681">
          <cell r="A681">
            <v>678</v>
          </cell>
          <cell r="R681">
            <v>13.379718928005559</v>
          </cell>
          <cell r="S681">
            <v>13.152233414986304</v>
          </cell>
        </row>
        <row r="682">
          <cell r="A682">
            <v>679</v>
          </cell>
          <cell r="R682">
            <v>13.384487126154578</v>
          </cell>
          <cell r="S682">
            <v>13.152571956388503</v>
          </cell>
        </row>
        <row r="683">
          <cell r="A683">
            <v>680</v>
          </cell>
          <cell r="R683">
            <v>13.389255324303598</v>
          </cell>
          <cell r="S683">
            <v>13.152916514136798</v>
          </cell>
        </row>
        <row r="684">
          <cell r="A684">
            <v>681</v>
          </cell>
          <cell r="R684">
            <v>13.394023522452619</v>
          </cell>
          <cell r="S684">
            <v>13.153267061727462</v>
          </cell>
        </row>
        <row r="685">
          <cell r="A685">
            <v>682</v>
          </cell>
          <cell r="R685">
            <v>13.398791720601636</v>
          </cell>
          <cell r="S685">
            <v>13.153623572812212</v>
          </cell>
        </row>
        <row r="686">
          <cell r="A686">
            <v>683</v>
          </cell>
          <cell r="R686">
            <v>13.403559918750661</v>
          </cell>
          <cell r="S686">
            <v>13.153986021197079</v>
          </cell>
        </row>
        <row r="687">
          <cell r="A687">
            <v>684</v>
          </cell>
          <cell r="R687">
            <v>13.408328116899677</v>
          </cell>
          <cell r="S687">
            <v>13.154354380841269</v>
          </cell>
        </row>
        <row r="688">
          <cell r="A688">
            <v>685</v>
          </cell>
          <cell r="R688">
            <v>13.413096315048698</v>
          </cell>
          <cell r="S688">
            <v>13.154728625856063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 1"/>
      <sheetName val="Índice"/>
      <sheetName val="Painel"/>
      <sheetName val="RIG"/>
      <sheetName val="DRE_EATE"/>
      <sheetName val="DRE_EBTE"/>
      <sheetName val="DRE_LUMI"/>
      <sheetName val="DRE_STC_"/>
      <sheetName val="DRE_ECTE"/>
      <sheetName val="DRE_ETSE"/>
      <sheetName val="DRE_ENTE"/>
      <sheetName val="DRE_ERTE"/>
      <sheetName val="DRE_ETEP"/>
      <sheetName val="DRE_ESDE"/>
      <sheetName val="DRE_TBE_"/>
      <sheetName val="DRE_TBEX"/>
      <sheetName val="DRE_CMIG"/>
      <sheetName val="FC_EATE"/>
      <sheetName val="FC_STC_"/>
      <sheetName val="FC_LUMI"/>
      <sheetName val="FC_EBTE"/>
      <sheetName val="FC_ECTE"/>
      <sheetName val="FC_ETSE"/>
      <sheetName val="FC_ENTE"/>
      <sheetName val="FC_ERTE"/>
      <sheetName val="FC_ETEP"/>
      <sheetName val="FC_ESDE"/>
      <sheetName val="FC"/>
      <sheetName val="Auxiliar"/>
      <sheetName val="BaseDados"/>
      <sheetName val="Plan1"/>
    </sheetNames>
    <sheetDataSet>
      <sheetData sheetId="0" refreshError="1"/>
      <sheetData sheetId="1" refreshError="1"/>
      <sheetData sheetId="2" refreshError="1">
        <row r="21">
          <cell r="D21">
            <v>1</v>
          </cell>
          <cell r="K21">
            <v>9</v>
          </cell>
          <cell r="AR21">
            <v>1</v>
          </cell>
        </row>
        <row r="22">
          <cell r="K22">
            <v>9</v>
          </cell>
          <cell r="Y22">
            <v>4</v>
          </cell>
          <cell r="AL22">
            <v>1</v>
          </cell>
          <cell r="AR22">
            <v>3</v>
          </cell>
        </row>
        <row r="23">
          <cell r="K23">
            <v>0</v>
          </cell>
          <cell r="AR2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PROJEÇÃO"/>
      <sheetName val="Séries IGP-M e IPCA"/>
      <sheetName val="Inputs_Unidades_Geradoras"/>
      <sheetName val="Mes e Ano"/>
      <sheetName val="FUNDING"/>
      <sheetName val="Controls"/>
      <sheetName val="BS"/>
      <sheetName val="CFS"/>
      <sheetName val="DCF_10"/>
      <sheetName val="Pcontas-2005"/>
      <sheetName val="Tapa"/>
      <sheetName val="1996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 media"/>
      <sheetName val="provisões"/>
      <sheetName val="tar. spot"/>
      <sheetName val="bal. energ."/>
      <sheetName val="RECEITAS E RBÁSICA"/>
      <sheetName val="DRE 2001"/>
      <sheetName val="DRE 2002"/>
      <sheetName val="supplies"/>
      <sheetName val="CVA"/>
      <sheetName val="encargos"/>
      <sheetName val="ajustes abertos mensalmente"/>
      <sheetName val="tar_ media"/>
      <sheetName val="1996"/>
      <sheetName val="AES EP Base_Contabilidade"/>
      <sheetName val="AES BR WACC próx RTPs"/>
      <sheetName val="AES Sul Base_Contabilidade"/>
      <sheetName val="IMPRESSÃO"/>
      <sheetName val="Mes e Ano"/>
      <sheetName val="CEEMES"/>
      <sheetName val="Variables"/>
      <sheetName val="Graf_ ano móvel 12 meses"/>
      <sheetName val="Indice"/>
      <sheetName val="Cálculo"/>
      <sheetName val="ENTRADA DE DADOS"/>
      <sheetName val="SIMULADORES"/>
      <sheetName val="DRE e FLUXO CAIXA"/>
      <sheetName val="Projeção"/>
      <sheetName val="INFO"/>
      <sheetName val="INFOS MARIA YOUNG 10.12.01"/>
      <sheetName val="tar__media"/>
      <sheetName val="tar__spot"/>
      <sheetName val="bal__energ_"/>
      <sheetName val="RECEITAS_E_RBÁSICA"/>
      <sheetName val="DRE_2001"/>
      <sheetName val="DRE_2002"/>
      <sheetName val="ajustes_abertos_mensalmente"/>
      <sheetName val="tar__media1"/>
      <sheetName val="AES_EP_Base_Contabilidade"/>
      <sheetName val="AES_BR_WACC_próx_RTPs"/>
      <sheetName val="AES_Sul_Base_Contabilidade"/>
      <sheetName val="Mes_e_Ano"/>
      <sheetName val="Graf__ano_móvel_12_meses"/>
      <sheetName val="INFOS_MARIA_YOUNG_10_12_01"/>
      <sheetName val="ENTRADA_DE_DADOS"/>
      <sheetName val="DRE_e_FLUXO_CAIXA"/>
      <sheetName val="Cálculos "/>
      <sheetName val="Enc. Capac."/>
      <sheetName val="TermoPE"/>
      <sheetName val="Cálculos_"/>
      <sheetName val="Enc__Capac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sheetName val="Programas"/>
      <sheetName val="LLAVE"/>
      <sheetName val="MACRO"/>
      <sheetName val="OBJPRIO"/>
      <sheetName val="OBJPRIOCONTI"/>
      <sheetName val="HECHSIGNIF"/>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Módulo1"/>
    </sheetNames>
    <sheetDataSet>
      <sheetData sheetId="0" refreshError="1">
        <row r="24">
          <cell r="F24">
            <v>37653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4">
          <cell r="AF34">
            <v>-104.181</v>
          </cell>
        </row>
      </sheetData>
      <sheetData sheetId="12" refreshError="1">
        <row r="22">
          <cell r="H22">
            <v>-76.464205469999825</v>
          </cell>
        </row>
      </sheetData>
      <sheetData sheetId="13" refreshError="1">
        <row r="44">
          <cell r="H44">
            <v>-76.464205469999882</v>
          </cell>
        </row>
      </sheetData>
      <sheetData sheetId="14" refreshError="1"/>
      <sheetData sheetId="15" refreshError="1"/>
      <sheetData sheetId="16" refreshError="1"/>
      <sheetData sheetId="17" refreshError="1">
        <row r="29">
          <cell r="CU29">
            <v>1101.182</v>
          </cell>
        </row>
        <row r="50">
          <cell r="E50">
            <v>1101.1818999999998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Painel"/>
      <sheetName val="Auxiliar"/>
      <sheetName val="RIG"/>
      <sheetName val="DRE aux"/>
      <sheetName val="Conselho"/>
      <sheetName val="DRE"/>
      <sheetName val="BP"/>
      <sheetName val="BP aux"/>
      <sheetName val="FC"/>
      <sheetName val="FC aux"/>
      <sheetName val="ROB"/>
      <sheetName val="Árvore-DRE"/>
      <sheetName val="Despesas"/>
      <sheetName val="LL e Ebitda"/>
      <sheetName val="IR CSLL"/>
      <sheetName val="Divida"/>
      <sheetName val="Financiamento"/>
      <sheetName val="Capex"/>
      <sheetName val="Eventos PV"/>
      <sheetName val="Dados_gerais"/>
      <sheetName val="Claus. Restritivas Financ."/>
      <sheetName val="FormaRec_IFRS"/>
      <sheetName val="BaseDados"/>
    </sheetNames>
    <sheetDataSet>
      <sheetData sheetId="0" refreshError="1"/>
      <sheetData sheetId="1" refreshError="1"/>
      <sheetData sheetId="2" refreshError="1">
        <row r="112">
          <cell r="E112">
            <v>112</v>
          </cell>
        </row>
        <row r="113">
          <cell r="E113">
            <v>113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érieVendas"/>
      <sheetName val="Cons.Cl."/>
      <sheetName val="Nº Consum. Fat."/>
      <sheetName val="Regional MWh"/>
      <sheetName val="Regional Nº Contas"/>
      <sheetName val="GEN IND-MWh"/>
      <sheetName val="GEN IND-NºContas"/>
      <sheetName val="B.Est.MWh"/>
      <sheetName val="B.Est.MWh ex CSN-Valesul"/>
      <sheetName val="B.Est.MWh Ajust."/>
      <sheetName val="B.Est.MWh Ajust. ex CSN-Valesul"/>
      <sheetName val="B.Est.Consumidores"/>
      <sheetName val="ConsA2 - Reg. Contas "/>
      <sheetName val="Res.B.T.Faixa"/>
      <sheetName val="Dem.Cl."/>
      <sheetName val="A2_200301"/>
      <sheetName val="A4_200301"/>
      <sheetName val="A4_200302"/>
      <sheetName val="RESUMO DEM. TEN. "/>
      <sheetName val="ESCALA"/>
      <sheetName val="CVM-1ºTrim."/>
      <sheetName val="CVM-2ºTri.1ºSem."/>
      <sheetName val="CVM-3ºTri."/>
      <sheetName val="CVM-4ºTri.-2ºSem. "/>
      <sheetName val="RealXReal(MWh)"/>
      <sheetName val="RealXRealAjust."/>
      <sheetName val="Livres-Contratos"/>
      <sheetName val="ConsA2 2003x2002"/>
      <sheetName val="MW A2 Contratual - Reg. Contas"/>
      <sheetName val="R$ A2 - Reg. Contas "/>
      <sheetName val="MLivreJan"/>
      <sheetName val="MLivreFev"/>
      <sheetName val="MLivreMar"/>
      <sheetName val="MLivreAbr"/>
      <sheetName val="MLivreMai"/>
      <sheetName val="MLivreJun"/>
      <sheetName val="MLivreJul"/>
      <sheetName val="MLivreAgo"/>
      <sheetName val="MLivreSet"/>
      <sheetName val="MLivreOut"/>
      <sheetName val="MLivreNov"/>
      <sheetName val="MLivreDez"/>
      <sheetName val="ConsA2Ajust."/>
      <sheetName val="ConsA2Endereços"/>
      <sheetName val="Dem.Fat.A2"/>
      <sheetName val="Dem.Ult.A2"/>
      <sheetName val="Dem.MedidaA2 "/>
      <sheetName val="Campos 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II.I"/>
      <sheetName val="Carátula"/>
      <sheetName val="Indice"/>
      <sheetName val="LLAVE"/>
      <sheetName val="MACRO"/>
      <sheetName val="OBJPRIO"/>
      <sheetName val="OBJPRIOCONTI"/>
      <sheetName val="HECHSIGNIF "/>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Ponderação 1991-1999"/>
      <sheetName val="Variação 1991-1999"/>
    </sheetNames>
    <sheetDataSet>
      <sheetData sheetId="0" refreshError="1"/>
      <sheetData sheetId="1" refreshError="1">
        <row r="24">
          <cell r="F24">
            <v>38047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tar. media"/>
      <sheetName val="Dados de relacionamento"/>
      <sheetName val="metas_cerj (2)"/>
      <sheetName val="BD"/>
      <sheetName val="Quadro31"/>
      <sheetName val="Quadro32"/>
      <sheetName val="Quadro33"/>
      <sheetName val="Quadro34"/>
      <sheetName val="Quadro36"/>
      <sheetName val="Quadro37"/>
      <sheetName val="GAS CONSUMP"/>
      <sheetName val="INFO"/>
      <sheetName val="Table"/>
      <sheetName val="Setcomer"/>
      <sheetName val="Dados2"/>
      <sheetName val="1B"/>
      <sheetName val="Plan1"/>
      <sheetName val="Carátula"/>
      <sheetName val="1996"/>
      <sheetName val="metas_cerj_(2)"/>
      <sheetName val="tar__media"/>
      <sheetName val="Dados_de_relacionamento"/>
      <sheetName val="GAS_CONS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de Entrada - Planejamento"/>
      <sheetName val="Gráficos Planejamento"/>
      <sheetName val="Balanço 2002"/>
      <sheetName val="Gráficos Real"/>
      <sheetName val="Dados de Entrada - Real"/>
      <sheetName val="Premissas da Tendência"/>
      <sheetName val="Faturas Furnas e Itaipu"/>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ulation"/>
      <sheetName val="Scenario"/>
      <sheetName val="Revenues"/>
      <sheetName val="Supplies"/>
      <sheetName val="New Contracts"/>
      <sheetName val="Spot"/>
      <sheetName val="IRT"/>
      <sheetName val="ROCE"/>
      <sheetName val="CVA"/>
      <sheetName val="Rac&amp;Parc. A"/>
      <sheetName val="F.A. Generation"/>
      <sheetName val="F.A. Operation"/>
      <sheetName val="F.A. Market"/>
      <sheetName val="F.A. Commercial"/>
      <sheetName val="F.A. Holding"/>
      <sheetName val="F.A. Shared S"/>
      <sheetName val="Equity LIGHT"/>
      <sheetName val="Loans Light"/>
      <sheetName val="Hedge"/>
      <sheetName val="Loans LOI"/>
      <sheetName val="Loans LIR"/>
      <sheetName val="Taxes"/>
      <sheetName val="Opex&amp;Capex"/>
      <sheetName val="LIGHT Report"/>
      <sheetName val="LIR Report"/>
      <sheetName val="LOI Report"/>
      <sheetName val="BU Calculation"/>
      <sheetName val="BU Links"/>
      <sheetName val="RESUMO"/>
      <sheetName val="Pág2 "/>
      <sheetName val="RAC"/>
      <sheetName val="INDIECO1"/>
      <sheetName val="SALES98"/>
      <sheetName val="RP-101.2.1."/>
      <sheetName val="New_Contracts"/>
      <sheetName val="Rac&amp;Parc__A"/>
      <sheetName val="F_A__Generation"/>
      <sheetName val="F_A__Operation"/>
      <sheetName val="F_A__Market"/>
      <sheetName val="F_A__Commercial"/>
      <sheetName val="F_A__Holding"/>
      <sheetName val="F_A__Shared_S"/>
      <sheetName val="Equity_LIGHT"/>
      <sheetName val="Loans_Light"/>
      <sheetName val="Loans_LOI"/>
      <sheetName val="Loans_LIR"/>
      <sheetName val="LIGHT_Report"/>
      <sheetName val="LIR_Report"/>
      <sheetName val="LOI_Report"/>
      <sheetName val="BU_Calculation"/>
      <sheetName val="BU_Links"/>
      <sheetName val="Pág2_"/>
      <sheetName val="RP-101_2_1_"/>
      <sheetName val="Capa_Menu"/>
      <sheetName val="Termo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Spot"/>
      <sheetName val="Taxes"/>
      <sheetName val="ASSUM"/>
      <sheetName val="Codices ML"/>
      <sheetName val="Trial Balance"/>
      <sheetName val="ABRIL 2000"/>
      <sheetName val="Teste de Adições"/>
      <sheetName val="Mvt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INC"/>
      <sheetName val="Plan1"/>
      <sheetName val="Plan2"/>
      <sheetName val="Plan3"/>
      <sheetName val="selic diária"/>
      <sheetName val="CONTRATOS ENERGIA"/>
      <sheetName val="CVA_Projetada12meses"/>
      <sheetName val="I-BAL05"/>
      <sheetName val="1120104"/>
      <sheetName val="Inputs"/>
      <sheetName val="IPCA"/>
      <sheetName val="#REF"/>
      <sheetName val="INDIECO1"/>
      <sheetName val="Dados de Entrada - Planejamento"/>
      <sheetName val="MACRO"/>
      <sheetName val="Compras2003-4"/>
      <sheetName val="BD_REFATURAMENTO_GRUPO-B"/>
      <sheetName val="REFAT_GRUPO-B_ELPA"/>
      <sheetName val="selic_diária"/>
      <sheetName val="CONTRATOS_ENERGIA"/>
      <sheetName val="Dados_de_Entrada_-_Planejamento"/>
      <sheetName val="RESULTADO MÊS A MÊS"/>
      <sheetName val="BancoSegment"/>
      <sheetName val="Critérios"/>
      <sheetName val="ENT_BASES"/>
      <sheetName val="A4.4-MARFLEX"/>
      <sheetName val="pl atual"/>
      <sheetName val="CEEMES"/>
      <sheetName val="Amostras"/>
      <sheetName val="cje"/>
      <sheetName val="Capa"/>
      <sheetName val="Auxiliar"/>
      <sheetName val="CRITERIOS"/>
      <sheetName val="Detail"/>
      <sheetName val="MAPA27"/>
      <sheetName val="A4.1-BRASFLEX "/>
      <sheetName val="DRE"/>
      <sheetName val="FORMULARIO"/>
      <sheetName val="Entrada"/>
      <sheetName val="Análise"/>
      <sheetName val=" PIB Brasil ( R$ de 1996 )"/>
      <sheetName val="CVA"/>
      <sheetName val="selic_diária1"/>
      <sheetName val="CONTRATOS_ENERGIA1"/>
      <sheetName val="Dados_de_Entrada_-_Planejament1"/>
      <sheetName val="RESULTADO_MÊS_A_MÊS"/>
      <sheetName val="_PIB_Brasil_(_R$_de_1996_)"/>
      <sheetName val="A4_4-MARFLEX"/>
      <sheetName val="pl_atual"/>
      <sheetName val="bond curves-n.u."/>
      <sheetName val="Graf_anomóvel12meses"/>
    </sheetNames>
    <sheetDataSet>
      <sheetData sheetId="0" refreshError="1">
        <row r="360">
          <cell r="T360" t="str">
            <v xml:space="preserve">      ENERGIA  INCENTIVADA</v>
          </cell>
        </row>
        <row r="362">
          <cell r="U362" t="str">
            <v xml:space="preserve">  ETST - MWh</v>
          </cell>
        </row>
        <row r="364">
          <cell r="T364">
            <v>1992</v>
          </cell>
          <cell r="U364">
            <v>1993</v>
          </cell>
          <cell r="V364">
            <v>1994</v>
          </cell>
          <cell r="W364">
            <v>1995</v>
          </cell>
          <cell r="X364">
            <v>1996</v>
          </cell>
        </row>
        <row r="365">
          <cell r="S365" t="str">
            <v>JAN</v>
          </cell>
          <cell r="T365">
            <v>4540</v>
          </cell>
          <cell r="U365">
            <v>7834</v>
          </cell>
          <cell r="V365">
            <v>7204</v>
          </cell>
          <cell r="W365">
            <v>317</v>
          </cell>
          <cell r="X365">
            <v>0</v>
          </cell>
        </row>
        <row r="366">
          <cell r="S366" t="str">
            <v>FEV</v>
          </cell>
          <cell r="T366">
            <v>5574</v>
          </cell>
          <cell r="U366">
            <v>7886</v>
          </cell>
          <cell r="V366">
            <v>8151</v>
          </cell>
          <cell r="W366">
            <v>3529</v>
          </cell>
          <cell r="X366">
            <v>9.0589999999999993</v>
          </cell>
        </row>
        <row r="367">
          <cell r="S367" t="str">
            <v>MAR</v>
          </cell>
          <cell r="T367">
            <v>3691</v>
          </cell>
          <cell r="U367">
            <v>6802</v>
          </cell>
          <cell r="V367">
            <v>5783</v>
          </cell>
          <cell r="W367">
            <v>5606</v>
          </cell>
          <cell r="X367">
            <v>2105.902</v>
          </cell>
        </row>
        <row r="368">
          <cell r="S368" t="str">
            <v>ABR</v>
          </cell>
          <cell r="T368">
            <v>5868</v>
          </cell>
          <cell r="U368">
            <v>3455</v>
          </cell>
          <cell r="V368">
            <v>8191</v>
          </cell>
          <cell r="W368">
            <v>5029</v>
          </cell>
          <cell r="X368">
            <v>908.64700000000005</v>
          </cell>
        </row>
        <row r="369">
          <cell r="S369" t="str">
            <v>MAI</v>
          </cell>
          <cell r="T369">
            <v>7095</v>
          </cell>
          <cell r="U369">
            <v>4199</v>
          </cell>
          <cell r="V369">
            <v>7473</v>
          </cell>
          <cell r="W369">
            <v>5681</v>
          </cell>
          <cell r="X369">
            <v>2479.6979999999999</v>
          </cell>
        </row>
        <row r="370">
          <cell r="S370" t="str">
            <v>JUN</v>
          </cell>
          <cell r="T370">
            <v>8087</v>
          </cell>
          <cell r="U370">
            <v>7357</v>
          </cell>
          <cell r="V370">
            <v>6241</v>
          </cell>
          <cell r="W370">
            <v>7383</v>
          </cell>
          <cell r="X370">
            <v>0</v>
          </cell>
        </row>
        <row r="371">
          <cell r="S371" t="str">
            <v>JUL</v>
          </cell>
          <cell r="T371">
            <v>7846</v>
          </cell>
          <cell r="U371">
            <v>8192</v>
          </cell>
          <cell r="V371">
            <v>7661</v>
          </cell>
          <cell r="W371">
            <v>4324</v>
          </cell>
          <cell r="X371">
            <v>0</v>
          </cell>
        </row>
        <row r="372">
          <cell r="S372" t="str">
            <v>AGO</v>
          </cell>
          <cell r="T372">
            <v>10487</v>
          </cell>
          <cell r="U372">
            <v>8910</v>
          </cell>
          <cell r="V372">
            <v>8071</v>
          </cell>
          <cell r="W372">
            <v>0</v>
          </cell>
          <cell r="X372">
            <v>0</v>
          </cell>
        </row>
        <row r="373">
          <cell r="S373" t="str">
            <v>SET</v>
          </cell>
          <cell r="T373">
            <v>10287</v>
          </cell>
          <cell r="U373">
            <v>7554</v>
          </cell>
          <cell r="V373">
            <v>9886</v>
          </cell>
          <cell r="W373">
            <v>0</v>
          </cell>
          <cell r="X373">
            <v>0</v>
          </cell>
        </row>
        <row r="374">
          <cell r="S374" t="str">
            <v>OUT</v>
          </cell>
          <cell r="T374">
            <v>9541</v>
          </cell>
          <cell r="U374">
            <v>8997</v>
          </cell>
          <cell r="V374">
            <v>9202</v>
          </cell>
          <cell r="W374">
            <v>0</v>
          </cell>
          <cell r="X374">
            <v>0</v>
          </cell>
        </row>
        <row r="375">
          <cell r="S375" t="str">
            <v>NOV</v>
          </cell>
          <cell r="T375">
            <v>9137</v>
          </cell>
          <cell r="U375">
            <v>7455</v>
          </cell>
          <cell r="V375">
            <v>6085</v>
          </cell>
          <cell r="W375">
            <v>0</v>
          </cell>
          <cell r="X375">
            <v>0</v>
          </cell>
        </row>
        <row r="376">
          <cell r="S376" t="str">
            <v>DEZ</v>
          </cell>
          <cell r="T376">
            <v>9466</v>
          </cell>
          <cell r="U376">
            <v>6110</v>
          </cell>
          <cell r="V376">
            <v>3</v>
          </cell>
          <cell r="W376">
            <v>0</v>
          </cell>
          <cell r="X376">
            <v>0</v>
          </cell>
        </row>
        <row r="377">
          <cell r="S377" t="str">
            <v>TOTAL</v>
          </cell>
          <cell r="T377">
            <v>91619</v>
          </cell>
          <cell r="U377">
            <v>84751</v>
          </cell>
          <cell r="V377">
            <v>83951</v>
          </cell>
          <cell r="W377">
            <v>31869</v>
          </cell>
          <cell r="X377">
            <v>5504.3060000000005</v>
          </cell>
        </row>
        <row r="382">
          <cell r="S382" t="str">
            <v>ETST  -    Energia Temporária de Sobra Térmica.</v>
          </cell>
        </row>
        <row r="385">
          <cell r="T385" t="str">
            <v xml:space="preserve">      1 9 9 6 - MWh</v>
          </cell>
        </row>
        <row r="386">
          <cell r="V386" t="str">
            <v xml:space="preserve"> </v>
          </cell>
          <cell r="W386">
            <v>0</v>
          </cell>
          <cell r="X386">
            <v>0</v>
          </cell>
          <cell r="Y386">
            <v>0</v>
          </cell>
          <cell r="Z386" t="str">
            <v xml:space="preserve"> </v>
          </cell>
        </row>
        <row r="387">
          <cell r="T387" t="str">
            <v>ETEL</v>
          </cell>
          <cell r="U387" t="str">
            <v>ETEL</v>
          </cell>
          <cell r="V387" t="str">
            <v>ETAI</v>
          </cell>
          <cell r="W387">
            <v>0</v>
          </cell>
          <cell r="X387">
            <v>0</v>
          </cell>
          <cell r="Y387">
            <v>0</v>
          </cell>
          <cell r="Z387" t="str">
            <v>OUTRAS</v>
          </cell>
        </row>
        <row r="388">
          <cell r="T388" t="str">
            <v>PANAM.</v>
          </cell>
          <cell r="U388" t="str">
            <v>VALE</v>
          </cell>
          <cell r="V388" t="str">
            <v>VALE</v>
          </cell>
          <cell r="W388" t="str">
            <v>TOTAL</v>
          </cell>
          <cell r="X388">
            <v>0</v>
          </cell>
          <cell r="Y388">
            <v>0</v>
          </cell>
          <cell r="Z388" t="str">
            <v>EST</v>
          </cell>
          <cell r="AA388" t="str">
            <v>ETAI</v>
          </cell>
        </row>
        <row r="389">
          <cell r="S389" t="str">
            <v>JAN</v>
          </cell>
          <cell r="T389">
            <v>1309.5029999999999</v>
          </cell>
          <cell r="U389">
            <v>12327.308000000001</v>
          </cell>
          <cell r="V389">
            <v>7894.0360000000001</v>
          </cell>
          <cell r="W389">
            <v>21530.847000000002</v>
          </cell>
          <cell r="X389">
            <v>0</v>
          </cell>
          <cell r="Y389" t="str">
            <v>JAN</v>
          </cell>
          <cell r="Z389">
            <v>329.12099999999998</v>
          </cell>
          <cell r="AA389">
            <v>177.25399999999999</v>
          </cell>
        </row>
        <row r="390">
          <cell r="S390" t="str">
            <v>FEV</v>
          </cell>
          <cell r="T390">
            <v>0</v>
          </cell>
          <cell r="U390">
            <v>0</v>
          </cell>
          <cell r="V390">
            <v>0</v>
          </cell>
          <cell r="W390">
            <v>0</v>
          </cell>
          <cell r="X390">
            <v>0</v>
          </cell>
          <cell r="Y390" t="str">
            <v>FEV</v>
          </cell>
          <cell r="Z390">
            <v>54.686999999999998</v>
          </cell>
          <cell r="AA390">
            <v>379.74599999999998</v>
          </cell>
        </row>
        <row r="391">
          <cell r="S391" t="str">
            <v>MAR</v>
          </cell>
          <cell r="T391">
            <v>0</v>
          </cell>
          <cell r="U391">
            <v>0</v>
          </cell>
          <cell r="V391">
            <v>0</v>
          </cell>
          <cell r="W391">
            <v>0</v>
          </cell>
          <cell r="X391">
            <v>0</v>
          </cell>
          <cell r="Y391" t="str">
            <v>MAR</v>
          </cell>
          <cell r="Z391">
            <v>754.79100000000005</v>
          </cell>
          <cell r="AA391">
            <v>154.93899999999999</v>
          </cell>
        </row>
        <row r="392">
          <cell r="S392" t="str">
            <v>ABR</v>
          </cell>
          <cell r="T392">
            <v>0</v>
          </cell>
          <cell r="U392">
            <v>0</v>
          </cell>
          <cell r="V392">
            <v>0</v>
          </cell>
          <cell r="W392">
            <v>0</v>
          </cell>
          <cell r="X392">
            <v>0</v>
          </cell>
          <cell r="Y392" t="str">
            <v>ABR</v>
          </cell>
          <cell r="Z392">
            <v>211.536</v>
          </cell>
          <cell r="AA392">
            <v>300.2</v>
          </cell>
        </row>
        <row r="393">
          <cell r="S393" t="str">
            <v>MAI</v>
          </cell>
          <cell r="T393">
            <v>0</v>
          </cell>
          <cell r="U393">
            <v>0</v>
          </cell>
          <cell r="V393">
            <v>0</v>
          </cell>
          <cell r="W393">
            <v>0</v>
          </cell>
          <cell r="X393">
            <v>0</v>
          </cell>
          <cell r="Y393" t="str">
            <v>MAI</v>
          </cell>
          <cell r="Z393">
            <v>2529.5619999999999</v>
          </cell>
          <cell r="AA393">
            <v>3254.3380000000002</v>
          </cell>
        </row>
        <row r="394">
          <cell r="S394" t="str">
            <v>JUN</v>
          </cell>
          <cell r="T394">
            <v>0</v>
          </cell>
          <cell r="U394">
            <v>0</v>
          </cell>
          <cell r="V394">
            <v>0</v>
          </cell>
          <cell r="W394">
            <v>0</v>
          </cell>
          <cell r="X394">
            <v>0</v>
          </cell>
          <cell r="Y394" t="str">
            <v>JUN</v>
          </cell>
          <cell r="Z394">
            <v>72.265000000000001</v>
          </cell>
          <cell r="AA394">
            <v>1930.627</v>
          </cell>
        </row>
        <row r="395">
          <cell r="S395" t="str">
            <v>JUL</v>
          </cell>
          <cell r="T395">
            <v>0</v>
          </cell>
          <cell r="U395">
            <v>0</v>
          </cell>
          <cell r="V395">
            <v>0</v>
          </cell>
          <cell r="W395">
            <v>0</v>
          </cell>
          <cell r="X395">
            <v>0</v>
          </cell>
          <cell r="Y395" t="str">
            <v>JUL</v>
          </cell>
          <cell r="Z395">
            <v>0</v>
          </cell>
          <cell r="AA395">
            <v>493.27300000000002</v>
          </cell>
        </row>
        <row r="396">
          <cell r="S396" t="str">
            <v>AGO</v>
          </cell>
          <cell r="T396">
            <v>0</v>
          </cell>
          <cell r="U396">
            <v>0</v>
          </cell>
          <cell r="V396">
            <v>0</v>
          </cell>
          <cell r="W396">
            <v>0</v>
          </cell>
          <cell r="X396">
            <v>0</v>
          </cell>
          <cell r="Y396" t="str">
            <v>AGO</v>
          </cell>
          <cell r="Z396">
            <v>0</v>
          </cell>
          <cell r="AA396">
            <v>11.805</v>
          </cell>
        </row>
        <row r="397">
          <cell r="S397" t="str">
            <v>SET</v>
          </cell>
          <cell r="T397">
            <v>0</v>
          </cell>
          <cell r="U397">
            <v>0</v>
          </cell>
          <cell r="V397">
            <v>0</v>
          </cell>
          <cell r="W397">
            <v>0</v>
          </cell>
          <cell r="X397">
            <v>0</v>
          </cell>
          <cell r="Y397" t="str">
            <v>SET</v>
          </cell>
          <cell r="Z397">
            <v>0</v>
          </cell>
          <cell r="AA397">
            <v>757.58</v>
          </cell>
        </row>
        <row r="398">
          <cell r="S398" t="str">
            <v>OUT</v>
          </cell>
          <cell r="T398">
            <v>0</v>
          </cell>
          <cell r="U398">
            <v>0</v>
          </cell>
          <cell r="V398">
            <v>0</v>
          </cell>
          <cell r="W398">
            <v>0</v>
          </cell>
          <cell r="X398">
            <v>0</v>
          </cell>
          <cell r="Y398" t="str">
            <v>OUT</v>
          </cell>
          <cell r="Z398">
            <v>0</v>
          </cell>
          <cell r="AA398">
            <v>744.03</v>
          </cell>
        </row>
        <row r="399">
          <cell r="S399" t="str">
            <v>NOV</v>
          </cell>
          <cell r="T399">
            <v>0</v>
          </cell>
          <cell r="U399">
            <v>0</v>
          </cell>
          <cell r="V399">
            <v>0</v>
          </cell>
          <cell r="W399">
            <v>0</v>
          </cell>
          <cell r="X399">
            <v>0</v>
          </cell>
          <cell r="Y399" t="str">
            <v>NOV</v>
          </cell>
          <cell r="Z399">
            <v>0</v>
          </cell>
          <cell r="AA399">
            <v>663.69</v>
          </cell>
        </row>
        <row r="400">
          <cell r="S400" t="str">
            <v>DEZ</v>
          </cell>
          <cell r="T400">
            <v>0</v>
          </cell>
          <cell r="U400">
            <v>0</v>
          </cell>
          <cell r="V400">
            <v>0</v>
          </cell>
          <cell r="W400">
            <v>0</v>
          </cell>
          <cell r="X400">
            <v>0</v>
          </cell>
          <cell r="Y400" t="str">
            <v>DEZ</v>
          </cell>
          <cell r="Z400">
            <v>0</v>
          </cell>
          <cell r="AA400">
            <v>0</v>
          </cell>
        </row>
        <row r="401">
          <cell r="S401" t="str">
            <v>TOTAL</v>
          </cell>
          <cell r="T401">
            <v>1309.5029999999999</v>
          </cell>
          <cell r="U401">
            <v>12327.308000000001</v>
          </cell>
          <cell r="V401">
            <v>7894.0360000000001</v>
          </cell>
          <cell r="W401">
            <v>21530.847000000002</v>
          </cell>
          <cell r="X401">
            <v>0</v>
          </cell>
          <cell r="Y401" t="str">
            <v>TOTAL</v>
          </cell>
          <cell r="Z401">
            <v>3952.962</v>
          </cell>
          <cell r="AA401">
            <v>8868.482</v>
          </cell>
        </row>
        <row r="406">
          <cell r="S406" t="str">
            <v xml:space="preserve"> EST -  Energia Eletrica  de Sobra Temporária. </v>
          </cell>
        </row>
        <row r="407">
          <cell r="S407" t="str">
            <v>ETAI  -    Energia Térmica Altamente Interruptivel.</v>
          </cell>
        </row>
        <row r="409">
          <cell r="S409">
            <v>35454.449067361114</v>
          </cell>
        </row>
        <row r="410">
          <cell r="S410" t="str">
            <v>DIME.F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ITr"/>
      <sheetName val="AC respostas"/>
      <sheetName val="Matriz de covariância"/>
      <sheetName val="Mercado"/>
      <sheetName val="INDIECO1"/>
      <sheetName val="DMPL"/>
      <sheetName val="APURAÇÃO IRPJ"/>
      <sheetName val="FF3"/>
      <sheetName val="Tipos"/>
      <sheetName val="Teste de Adições"/>
      <sheetName val="RGR Semesa"/>
      <sheetName val="Circularização aplicações"/>
      <sheetName val="AC_respostas"/>
      <sheetName val="Matriz_de_covariância"/>
      <sheetName val="APURAÇÃO_IRPJ"/>
      <sheetName val="Teste_de_Adições"/>
      <sheetName val="RGR_Semesa"/>
      <sheetName val="Teste das baixas"/>
      <sheetName val="C1398T96"/>
      <sheetName val="TermoPE"/>
      <sheetName val="Inventário PA"/>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
      <sheetName val="Highlights"/>
      <sheetName val="Reconc_EBITDA"/>
      <sheetName val="Receita IFRS e REG"/>
      <sheetName val="DRE IFRS e REG"/>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row r="29">
          <cell r="U29">
            <v>163939000</v>
          </cell>
        </row>
        <row r="30">
          <cell r="U30">
            <v>77907000</v>
          </cell>
        </row>
        <row r="31">
          <cell r="U31">
            <v>425178000</v>
          </cell>
        </row>
        <row r="34">
          <cell r="U34">
            <v>834991024.29999995</v>
          </cell>
        </row>
        <row r="40">
          <cell r="U40">
            <v>-74922000</v>
          </cell>
        </row>
        <row r="41">
          <cell r="U41">
            <v>760069024.29999995</v>
          </cell>
        </row>
        <row r="50">
          <cell r="U50">
            <v>440349100.31999993</v>
          </cell>
        </row>
        <row r="51">
          <cell r="U51">
            <v>147829000</v>
          </cell>
        </row>
        <row r="53">
          <cell r="AC53">
            <v>11558895.939999999</v>
          </cell>
        </row>
        <row r="54">
          <cell r="AC54">
            <v>-367795064.87</v>
          </cell>
        </row>
        <row r="55">
          <cell r="AC55">
            <v>2226948.6800000002</v>
          </cell>
        </row>
        <row r="60">
          <cell r="AC60">
            <v>-45966283.130000003</v>
          </cell>
        </row>
        <row r="65">
          <cell r="AC65">
            <v>-312737491.36000001</v>
          </cell>
        </row>
        <row r="69">
          <cell r="AC69">
            <v>-1418457.15</v>
          </cell>
        </row>
        <row r="70">
          <cell r="AC70">
            <v>-9899781.9100000001</v>
          </cell>
        </row>
        <row r="71">
          <cell r="AC71">
            <v>-356236168.93000001</v>
          </cell>
        </row>
        <row r="72">
          <cell r="U72">
            <v>559720954.42999995</v>
          </cell>
          <cell r="AC72">
            <v>1532856985.5899997</v>
          </cell>
        </row>
        <row r="73">
          <cell r="U73">
            <v>-95491000</v>
          </cell>
          <cell r="AC73">
            <v>-279110053.45999998</v>
          </cell>
        </row>
        <row r="74">
          <cell r="U74">
            <v>464229954.42999995</v>
          </cell>
          <cell r="AC74">
            <v>1253746932.1299996</v>
          </cell>
        </row>
        <row r="75">
          <cell r="U75">
            <v>444394154.74999994</v>
          </cell>
          <cell r="AC75">
            <v>1414175441.1099997</v>
          </cell>
        </row>
        <row r="76">
          <cell r="U76">
            <v>0.58467604986175192</v>
          </cell>
          <cell r="AC76">
            <v>0.7801185079265156</v>
          </cell>
        </row>
      </sheetData>
      <sheetData sheetId="5"/>
      <sheetData sheetId="6"/>
      <sheetData sheetId="7"/>
      <sheetData sheetId="8"/>
      <sheetData sheetId="9"/>
      <sheetData sheetId="10">
        <row r="19">
          <cell r="Q19">
            <v>719541000</v>
          </cell>
        </row>
        <row r="20">
          <cell r="S20">
            <v>0</v>
          </cell>
        </row>
        <row r="21">
          <cell r="S21">
            <v>154202000</v>
          </cell>
        </row>
        <row r="22">
          <cell r="S22">
            <v>0</v>
          </cell>
        </row>
        <row r="23">
          <cell r="S23">
            <v>154543000</v>
          </cell>
        </row>
        <row r="25">
          <cell r="S25">
            <v>0</v>
          </cell>
        </row>
        <row r="26">
          <cell r="S26">
            <v>50641000</v>
          </cell>
        </row>
        <row r="28">
          <cell r="S28">
            <v>44520000</v>
          </cell>
        </row>
        <row r="29">
          <cell r="L29">
            <v>2252478000</v>
          </cell>
          <cell r="S29">
            <v>1139093000</v>
          </cell>
        </row>
        <row r="30">
          <cell r="L30">
            <v>9721000</v>
          </cell>
          <cell r="S30">
            <v>9721000</v>
          </cell>
        </row>
        <row r="31">
          <cell r="L31">
            <v>9339155000</v>
          </cell>
        </row>
        <row r="33">
          <cell r="S33">
            <v>52236000</v>
          </cell>
        </row>
        <row r="35">
          <cell r="Q35">
            <v>3154124000</v>
          </cell>
          <cell r="S35">
            <v>1494401000</v>
          </cell>
        </row>
        <row r="36">
          <cell r="Q36">
            <v>21277000</v>
          </cell>
          <cell r="S36">
            <v>21277000</v>
          </cell>
        </row>
        <row r="37">
          <cell r="Q37">
            <v>65497000</v>
          </cell>
          <cell r="S37">
            <v>65497000</v>
          </cell>
        </row>
        <row r="38">
          <cell r="L38">
            <v>138941000</v>
          </cell>
        </row>
        <row r="39">
          <cell r="Q39">
            <v>32541000</v>
          </cell>
          <cell r="S39">
            <v>32541000</v>
          </cell>
        </row>
        <row r="40">
          <cell r="Q40">
            <v>50793000</v>
          </cell>
          <cell r="S40">
            <v>6345528000</v>
          </cell>
        </row>
        <row r="41">
          <cell r="Q41">
            <v>89870000</v>
          </cell>
          <cell r="S41">
            <v>267998000</v>
          </cell>
        </row>
        <row r="42">
          <cell r="Q42">
            <v>30566000</v>
          </cell>
        </row>
        <row r="43">
          <cell r="Q43">
            <v>12932485000</v>
          </cell>
          <cell r="S43">
            <v>8428140000</v>
          </cell>
        </row>
        <row r="45">
          <cell r="Q45">
            <v>15184963000</v>
          </cell>
          <cell r="S45">
            <v>9567233000</v>
          </cell>
        </row>
        <row r="48">
          <cell r="Q48">
            <v>68425000</v>
          </cell>
          <cell r="S48">
            <v>68425000</v>
          </cell>
        </row>
        <row r="49">
          <cell r="Q49">
            <v>44242000</v>
          </cell>
          <cell r="S49">
            <v>44242000</v>
          </cell>
        </row>
        <row r="50">
          <cell r="Q50">
            <v>15717000</v>
          </cell>
          <cell r="S50">
            <v>15717000</v>
          </cell>
        </row>
        <row r="51">
          <cell r="Q51">
            <v>868438000</v>
          </cell>
          <cell r="S51">
            <v>868438000</v>
          </cell>
        </row>
        <row r="52">
          <cell r="Q52">
            <v>8908000</v>
          </cell>
        </row>
        <row r="53">
          <cell r="Q53">
            <v>0</v>
          </cell>
        </row>
        <row r="54">
          <cell r="Q54">
            <v>31000</v>
          </cell>
          <cell r="S54">
            <v>31000</v>
          </cell>
        </row>
        <row r="55">
          <cell r="Q55">
            <v>54054000</v>
          </cell>
          <cell r="S55">
            <v>54054000</v>
          </cell>
        </row>
        <row r="56">
          <cell r="Q56">
            <v>60538000</v>
          </cell>
          <cell r="S56">
            <v>60538000</v>
          </cell>
        </row>
        <row r="57">
          <cell r="Q57">
            <v>1120353000</v>
          </cell>
          <cell r="S57">
            <v>1111445000</v>
          </cell>
        </row>
        <row r="58">
          <cell r="Q58">
            <v>549586000</v>
          </cell>
          <cell r="S58">
            <v>549586000</v>
          </cell>
        </row>
        <row r="59">
          <cell r="Q59">
            <v>5334721000</v>
          </cell>
          <cell r="S59">
            <v>5334721000</v>
          </cell>
        </row>
        <row r="60">
          <cell r="Q60">
            <v>24625000</v>
          </cell>
        </row>
        <row r="61">
          <cell r="Q61">
            <v>36219000</v>
          </cell>
          <cell r="S61">
            <v>36219000</v>
          </cell>
        </row>
        <row r="62">
          <cell r="S62">
            <v>120163000</v>
          </cell>
        </row>
        <row r="64">
          <cell r="Q64">
            <v>57543000</v>
          </cell>
          <cell r="S64">
            <v>54949000</v>
          </cell>
        </row>
        <row r="65">
          <cell r="Q65">
            <v>457000</v>
          </cell>
        </row>
        <row r="66">
          <cell r="S66">
            <v>11209000</v>
          </cell>
        </row>
        <row r="67">
          <cell r="Q67">
            <v>32213000</v>
          </cell>
          <cell r="S67">
            <v>32213000</v>
          </cell>
        </row>
        <row r="68">
          <cell r="Q68">
            <v>26806000</v>
          </cell>
          <cell r="S68">
            <v>26806000</v>
          </cell>
        </row>
        <row r="69">
          <cell r="Q69">
            <v>7685844000</v>
          </cell>
          <cell r="S69">
            <v>6165866000</v>
          </cell>
        </row>
        <row r="71">
          <cell r="S71">
            <v>3042035000</v>
          </cell>
        </row>
        <row r="72">
          <cell r="S72">
            <v>594507000</v>
          </cell>
        </row>
        <row r="73">
          <cell r="S73">
            <v>1944396000</v>
          </cell>
        </row>
        <row r="74">
          <cell r="Q74">
            <v>0</v>
          </cell>
          <cell r="S74">
            <v>0</v>
          </cell>
        </row>
        <row r="75">
          <cell r="Q75">
            <v>6429000</v>
          </cell>
          <cell r="S75">
            <v>6429000</v>
          </cell>
        </row>
        <row r="77">
          <cell r="S77">
            <v>-466577000</v>
          </cell>
        </row>
        <row r="78">
          <cell r="S78">
            <v>-3050570000</v>
          </cell>
        </row>
        <row r="79">
          <cell r="Q79">
            <v>1253747000</v>
          </cell>
          <cell r="S79">
            <v>219702000</v>
          </cell>
        </row>
        <row r="80">
          <cell r="Q80">
            <v>6378766000</v>
          </cell>
          <cell r="S80">
            <v>2289922000</v>
          </cell>
        </row>
        <row r="82">
          <cell r="Q82">
            <v>6378766000</v>
          </cell>
          <cell r="S82">
            <v>2289922000</v>
          </cell>
        </row>
        <row r="83">
          <cell r="Q83">
            <v>15184963000</v>
          </cell>
          <cell r="S83">
            <v>9567233000</v>
          </cell>
        </row>
      </sheetData>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sheetData sheetId="5"/>
      <sheetData sheetId="6"/>
      <sheetData sheetId="7"/>
      <sheetData sheetId="8"/>
      <sheetData sheetId="9"/>
      <sheetData sheetId="10">
        <row r="45">
          <cell r="S45">
            <v>12280650000</v>
          </cell>
        </row>
        <row r="71">
          <cell r="Q71">
            <v>3067535000</v>
          </cell>
        </row>
        <row r="84">
          <cell r="Q84">
            <v>19422890000</v>
          </cell>
          <cell r="S84">
            <v>12280650000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4.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6.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7.bin"/><Relationship Id="rId5" Type="http://schemas.openxmlformats.org/officeDocument/2006/relationships/image" Target="../media/image5.emf"/><Relationship Id="rId4" Type="http://schemas.openxmlformats.org/officeDocument/2006/relationships/control" Target="../activeX/activeX5.x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30.bin"/><Relationship Id="rId7" Type="http://schemas.openxmlformats.org/officeDocument/2006/relationships/customProperty" Target="../customProperty3.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ustomProperty" Target="../customProperty2.bin"/><Relationship Id="rId11" Type="http://schemas.openxmlformats.org/officeDocument/2006/relationships/image" Target="../media/image6.emf"/><Relationship Id="rId5" Type="http://schemas.openxmlformats.org/officeDocument/2006/relationships/printerSettings" Target="../printerSettings/printerSettings32.bin"/><Relationship Id="rId10" Type="http://schemas.openxmlformats.org/officeDocument/2006/relationships/control" Target="../activeX/activeX6.xml"/><Relationship Id="rId4" Type="http://schemas.openxmlformats.org/officeDocument/2006/relationships/printerSettings" Target="../printerSettings/printerSettings31.bin"/><Relationship Id="rId9"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33.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control" Target="../activeX/activeX7.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36.bin"/><Relationship Id="rId7" Type="http://schemas.openxmlformats.org/officeDocument/2006/relationships/vmlDrawing" Target="../drawings/vmlDrawing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drawing" Target="../drawings/drawing9.x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image" Target="../media/image8.emf"/></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0"/>
  </sheetPr>
  <dimension ref="B1:M44"/>
  <sheetViews>
    <sheetView showGridLines="0" tabSelected="1" zoomScale="90" zoomScaleNormal="90" workbookViewId="0">
      <selection activeCell="A2" sqref="A2"/>
    </sheetView>
  </sheetViews>
  <sheetFormatPr defaultRowHeight="14.5"/>
  <sheetData>
    <row r="1" spans="2:13" ht="4.5" customHeight="1"/>
    <row r="4" spans="2:13" ht="27" customHeight="1"/>
    <row r="6" spans="2:13" ht="9" customHeight="1"/>
    <row r="7" spans="2:13" ht="15" customHeight="1">
      <c r="B7" s="670" t="s">
        <v>1208</v>
      </c>
      <c r="C7" s="670"/>
      <c r="D7" s="670"/>
      <c r="E7" s="670"/>
      <c r="F7" s="670"/>
      <c r="I7" s="670" t="s">
        <v>1209</v>
      </c>
      <c r="J7" s="670"/>
      <c r="K7" s="670"/>
      <c r="L7" s="670"/>
      <c r="M7" s="670"/>
    </row>
    <row r="8" spans="2:13" ht="6.75" customHeight="1"/>
    <row r="9" spans="2:13" ht="14.9" customHeight="1">
      <c r="B9" s="12" t="s">
        <v>109</v>
      </c>
      <c r="I9" s="12" t="s">
        <v>146</v>
      </c>
    </row>
    <row r="10" spans="2:13" ht="14.9" customHeight="1"/>
    <row r="11" spans="2:13" ht="14.9" customHeight="1">
      <c r="B11" s="12" t="s">
        <v>1192</v>
      </c>
      <c r="I11" s="12" t="s">
        <v>1191</v>
      </c>
    </row>
    <row r="12" spans="2:13" ht="14.9" customHeight="1"/>
    <row r="13" spans="2:13" ht="14.9" customHeight="1">
      <c r="B13" s="12" t="s">
        <v>1206</v>
      </c>
      <c r="I13" s="12" t="s">
        <v>1193</v>
      </c>
    </row>
    <row r="14" spans="2:13" ht="14.9" customHeight="1"/>
    <row r="15" spans="2:13" ht="14.9" customHeight="1">
      <c r="B15" s="12" t="s">
        <v>110</v>
      </c>
      <c r="C15" s="8"/>
      <c r="I15" s="12" t="s">
        <v>147</v>
      </c>
      <c r="J15" s="8"/>
    </row>
    <row r="16" spans="2:13" ht="14.9" customHeight="1">
      <c r="B16" s="7"/>
      <c r="C16" s="8"/>
      <c r="I16" s="7"/>
      <c r="J16" s="8"/>
    </row>
    <row r="17" spans="2:10" ht="14.9" customHeight="1">
      <c r="B17" s="12" t="s">
        <v>179</v>
      </c>
      <c r="C17" s="8"/>
      <c r="I17" s="12" t="s">
        <v>178</v>
      </c>
      <c r="J17" s="8"/>
    </row>
    <row r="18" spans="2:10" ht="14.9" customHeight="1">
      <c r="B18" s="7"/>
      <c r="C18" s="8"/>
      <c r="I18" s="7"/>
      <c r="J18" s="8"/>
    </row>
    <row r="19" spans="2:10">
      <c r="B19" s="12" t="s">
        <v>6</v>
      </c>
      <c r="I19" s="12" t="s">
        <v>899</v>
      </c>
    </row>
    <row r="20" spans="2:10" ht="14.9" customHeight="1">
      <c r="B20" s="7"/>
      <c r="C20" s="8"/>
      <c r="I20" s="7"/>
      <c r="J20" s="8"/>
    </row>
    <row r="21" spans="2:10">
      <c r="B21" s="12" t="s">
        <v>1095</v>
      </c>
      <c r="I21" s="12" t="s">
        <v>1094</v>
      </c>
    </row>
    <row r="22" spans="2:10" ht="14.9" customHeight="1">
      <c r="B22" s="7"/>
      <c r="C22" s="8"/>
      <c r="I22" s="7"/>
      <c r="J22" s="8"/>
    </row>
    <row r="23" spans="2:10" ht="14.9" customHeight="1">
      <c r="B23" s="12" t="s">
        <v>126</v>
      </c>
      <c r="I23" s="12" t="s">
        <v>280</v>
      </c>
    </row>
    <row r="24" spans="2:10" ht="14.9" customHeight="1">
      <c r="B24" s="7"/>
      <c r="C24" s="8"/>
      <c r="I24" s="7"/>
      <c r="J24" s="8"/>
    </row>
    <row r="25" spans="2:10">
      <c r="B25" s="12" t="s">
        <v>1207</v>
      </c>
      <c r="I25" s="12" t="s">
        <v>1099</v>
      </c>
    </row>
    <row r="26" spans="2:10">
      <c r="B26" s="12"/>
      <c r="I26" s="12"/>
    </row>
    <row r="27" spans="2:10" ht="14.9" customHeight="1">
      <c r="B27" s="12" t="s">
        <v>1</v>
      </c>
      <c r="C27" s="8"/>
      <c r="I27" s="12" t="s">
        <v>0</v>
      </c>
      <c r="J27" s="8"/>
    </row>
    <row r="28" spans="2:10" ht="14.9" customHeight="1">
      <c r="B28" s="12"/>
      <c r="C28" s="8"/>
      <c r="I28" s="12"/>
      <c r="J28" s="8"/>
    </row>
    <row r="29" spans="2:10" ht="14.9" customHeight="1">
      <c r="B29" s="12" t="s">
        <v>281</v>
      </c>
      <c r="C29" s="8"/>
      <c r="I29" s="12" t="s">
        <v>282</v>
      </c>
      <c r="J29" s="8"/>
    </row>
    <row r="30" spans="2:10" ht="14.9" customHeight="1">
      <c r="B30" s="7"/>
      <c r="C30" s="8"/>
      <c r="I30" s="7"/>
      <c r="J30" s="8"/>
    </row>
    <row r="31" spans="2:10">
      <c r="B31" s="12" t="s">
        <v>854</v>
      </c>
      <c r="I31" s="12" t="s">
        <v>852</v>
      </c>
    </row>
    <row r="32" spans="2:10" ht="14.9" customHeight="1">
      <c r="B32" s="7"/>
      <c r="C32" s="8"/>
      <c r="I32" s="7"/>
      <c r="J32" s="8"/>
    </row>
    <row r="33" spans="2:10">
      <c r="B33" s="659" t="s">
        <v>853</v>
      </c>
      <c r="I33" s="659" t="s">
        <v>851</v>
      </c>
    </row>
    <row r="34" spans="2:10" ht="14.9" customHeight="1">
      <c r="B34" s="7"/>
      <c r="C34" s="8"/>
      <c r="I34" s="7"/>
      <c r="J34" s="8"/>
    </row>
    <row r="35" spans="2:10" ht="14.9" customHeight="1">
      <c r="B35" s="12" t="s">
        <v>691</v>
      </c>
      <c r="C35" s="8"/>
      <c r="I35" s="12" t="s">
        <v>690</v>
      </c>
      <c r="J35" s="8"/>
    </row>
    <row r="36" spans="2:10" ht="14.9" customHeight="1">
      <c r="B36" s="7"/>
      <c r="C36" s="8"/>
      <c r="I36" s="7"/>
      <c r="J36" s="8"/>
    </row>
    <row r="37" spans="2:10" ht="14.9" customHeight="1">
      <c r="B37" s="12" t="s">
        <v>85</v>
      </c>
      <c r="C37" s="8"/>
      <c r="I37" s="12" t="s">
        <v>148</v>
      </c>
      <c r="J37" s="8"/>
    </row>
    <row r="38" spans="2:10" ht="14.9" customHeight="1">
      <c r="B38" s="12"/>
      <c r="C38" s="8"/>
      <c r="I38" s="12"/>
      <c r="J38" s="8"/>
    </row>
    <row r="39" spans="2:10" ht="14.9" customHeight="1">
      <c r="B39" s="12" t="s">
        <v>283</v>
      </c>
      <c r="C39" s="8"/>
      <c r="I39" s="12" t="s">
        <v>284</v>
      </c>
      <c r="J39" s="8"/>
    </row>
    <row r="40" spans="2:10" ht="14.9" customHeight="1">
      <c r="B40" s="12"/>
      <c r="C40" s="8"/>
      <c r="I40" s="12"/>
      <c r="J40" s="8"/>
    </row>
    <row r="41" spans="2:10" ht="14.9" customHeight="1">
      <c r="B41" s="12" t="s">
        <v>208</v>
      </c>
      <c r="C41" s="8"/>
      <c r="I41" s="12" t="s">
        <v>285</v>
      </c>
      <c r="J41" s="8"/>
    </row>
    <row r="42" spans="2:10" ht="14.9" customHeight="1">
      <c r="B42" s="12"/>
      <c r="C42" s="8"/>
      <c r="I42" s="12"/>
      <c r="J42" s="8"/>
    </row>
    <row r="44" spans="2:10">
      <c r="B44" s="12"/>
      <c r="C44" s="8"/>
      <c r="I44" s="12"/>
      <c r="J44" s="8"/>
    </row>
  </sheetData>
  <customSheetViews>
    <customSheetView guid="{C49A8C82-1AC5-4974-9B9F-02362D6E4669}" scale="80" showGridLines="0" topLeftCell="A7">
      <selection activeCell="J21" sqref="J21"/>
      <pageMargins left="0.511811024" right="0.511811024" top="0.78740157499999996" bottom="0.78740157499999996" header="0.31496062000000002" footer="0.31496062000000002"/>
    </customSheetView>
    <customSheetView guid="{87D6620E-C4DF-42B2-AEF1-4C176B3EDD78}" scale="80" showGridLines="0" topLeftCell="A7">
      <selection activeCell="J21" sqref="J21"/>
      <pageMargins left="0.511811024" right="0.511811024" top="0.78740157499999996" bottom="0.78740157499999996" header="0.31496062000000002" footer="0.31496062000000002"/>
    </customSheetView>
    <customSheetView guid="{1E6349FB-6127-4916-B1C9-00A76D39C8B3}" scale="80" showGridLines="0" topLeftCell="A7">
      <selection activeCell="J21" sqref="J21"/>
      <pageMargins left="0.511811024" right="0.511811024" top="0.78740157499999996" bottom="0.78740157499999996" header="0.31496062000000002" footer="0.31496062000000002"/>
    </customSheetView>
    <customSheetView guid="{89A93467-8A8A-4CB6-BAAC-1590A714D7E3}" scale="80" showGridLines="0" topLeftCell="A7">
      <selection activeCell="J35" sqref="J35"/>
      <pageMargins left="0.511811024" right="0.511811024" top="0.78740157499999996" bottom="0.78740157499999996" header="0.31496062000000002" footer="0.31496062000000002"/>
    </customSheetView>
  </customSheetViews>
  <mergeCells count="2">
    <mergeCell ref="B7:F7"/>
    <mergeCell ref="I7:M7"/>
  </mergeCells>
  <hyperlinks>
    <hyperlink ref="B9" location="'RAP Cycle'!A1" display="RAP Cycle" xr:uid="{00000000-0004-0000-0000-000000000000}"/>
    <hyperlink ref="B13" location="'Resumo Release'!A1" display="Financial Resumo" xr:uid="{00000000-0004-0000-0000-000001000000}"/>
    <hyperlink ref="B15" location="Revenues!A1" display="Revenues" xr:uid="{00000000-0004-0000-0000-000003000000}"/>
    <hyperlink ref="B27" location="'P&amp;L'!A1" display="P&amp;L" xr:uid="{00000000-0004-0000-0000-000004000000}"/>
    <hyperlink ref="B37" location="BS!A1" display="BS" xr:uid="{00000000-0004-0000-0000-000005000000}"/>
    <hyperlink ref="I9" location="'RAP Cycle'!K31" display="RAP Cycle" xr:uid="{00000000-0004-0000-0000-000006000000}"/>
    <hyperlink ref="I13" location="'Resumo Release'!A1" display="Resumo do Resultado" xr:uid="{00000000-0004-0000-0000-000007000000}"/>
    <hyperlink ref="I15" location="Revenues!A1" display="Revenues" xr:uid="{00000000-0004-0000-0000-000009000000}"/>
    <hyperlink ref="I27" location="'P&amp;L'!A1" display="P&amp;L" xr:uid="{00000000-0004-0000-0000-00000A000000}"/>
    <hyperlink ref="I37" location="BS!A1" display="BS" xr:uid="{00000000-0004-0000-0000-00000B000000}"/>
    <hyperlink ref="B23" location="'Mov Ativo Fin'!A1" display="Financial Asset" xr:uid="{00000000-0004-0000-0000-00000C000000}"/>
    <hyperlink ref="I23" location="'Mov Ativo Fin'!A1" display="Mov Ativo Financeiro" xr:uid="{00000000-0004-0000-0000-00000D000000}"/>
    <hyperlink ref="B17" location="EBITDARec!A1" display="EBITDA" xr:uid="{00000000-0004-0000-0000-00000E000000}"/>
    <hyperlink ref="I17" location="EBITDARec!A1" display="EBITDA" xr:uid="{00000000-0004-0000-0000-00000F000000}"/>
    <hyperlink ref="B29" location="'P&amp;L histo'!A1" display="P&amp;L Historic" xr:uid="{00000000-0004-0000-0000-000010000000}"/>
    <hyperlink ref="I29" location="'P&amp;L histo'!A1" display="DRE Histórico" xr:uid="{00000000-0004-0000-0000-000011000000}"/>
    <hyperlink ref="B39" location="'BS Histo'!A1" display="BS Historic" xr:uid="{00000000-0004-0000-0000-000012000000}"/>
    <hyperlink ref="I39" location="'BS Histo'!A1" display="BP Histórico" xr:uid="{00000000-0004-0000-0000-000013000000}"/>
    <hyperlink ref="B41" location="'Cash Flow'!A1" display="Cash Flow" xr:uid="{00000000-0004-0000-0000-000016000000}"/>
    <hyperlink ref="I41" location="'Cash Flow'!A1" display="Fluxo de Caixa" xr:uid="{00000000-0004-0000-0000-000017000000}"/>
    <hyperlink ref="I35" location="Participações!A1" display="Participações" xr:uid="{609E3243-4FD8-4CCB-8083-A2D252915083}"/>
    <hyperlink ref="B35" location="Participações!A1" display="Participações" xr:uid="{6E51C4C7-79F1-4A8D-AA70-456149AA6700}"/>
    <hyperlink ref="B31" location="'DRE Reapresentação Regulatório'!B21" display="Regulatóry Income Restatement" xr:uid="{E349CF13-AB5C-468C-B024-A8041C652BFE}"/>
    <hyperlink ref="I19" location="Impostos!A1" display="Impostos" xr:uid="{8232884A-200C-4649-8586-1F657D56AF75}"/>
    <hyperlink ref="B19" location="Impostos!J1" display="Taxes" xr:uid="{BB3CCD1A-8246-4D91-8CA2-79DEFFC3F37B}"/>
    <hyperlink ref="B21" location="Dívida!A1" display="Indebtedness" xr:uid="{B80A66F1-9112-4F98-AE02-45D971499501}"/>
    <hyperlink ref="I21" location="Dívida!O1" display="Endividamento" xr:uid="{468C0F70-F7B0-44D4-A376-05C3D9304E1D}"/>
    <hyperlink ref="B25" location="'Capex Projetos'!A1" display="Capex Projets" xr:uid="{A6D26DE3-FEC6-4DD4-96A7-1C0715172D3E}"/>
    <hyperlink ref="I25" location="'Capex Projetos'!O1" display="Capex Projetos em Consturção" xr:uid="{295D7517-1891-44D7-A5D8-7A36112B64CF}"/>
    <hyperlink ref="I11" location="'Ciclo RAP detalhado'!A1" display="Ciclo RAP Detalhado" xr:uid="{97F51A94-C947-4AFD-8A13-0924D0C7839E}"/>
    <hyperlink ref="B11" location="'Ciclo RAP detalhado'!A1" display="Detailed RAP Cycle" xr:uid="{0DDE768E-704E-44B3-BA13-88C21547066E}"/>
    <hyperlink ref="I31" location="'DRE Reapresentação Regulatório'!A1" display="DRE Reapresentada Societário" xr:uid="{8E14654D-F977-40AD-AE14-F77A7E2F74EA}"/>
    <hyperlink ref="I33" location="'DRE Reapresentação IFRS'!A1" display="DRE Reapresentada Societário" xr:uid="{B708187C-6C8F-45D7-93F5-D52669A4E351}"/>
    <hyperlink ref="B33" location="'DRE Reapresentação IFRS'!A1" display="IFRS Income Restatement" xr:uid="{3FF9B096-2F90-4589-A9C5-B0E92453D9B9}"/>
  </hyperlinks>
  <pageMargins left="0.511811024" right="0.511811024" top="0.78740157499999996" bottom="0.78740157499999996" header="0.31496062000000002" footer="0.31496062000000002"/>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rgb="FFFF0000"/>
    <pageSetUpPr fitToPage="1"/>
  </sheetPr>
  <dimension ref="A1:W65"/>
  <sheetViews>
    <sheetView showGridLines="0" topLeftCell="B1" zoomScale="90" zoomScaleNormal="90" workbookViewId="0">
      <selection activeCell="B1" sqref="B1"/>
    </sheetView>
  </sheetViews>
  <sheetFormatPr defaultColWidth="9.1796875" defaultRowHeight="13"/>
  <cols>
    <col min="1" max="1" width="2.7265625" style="499" customWidth="1"/>
    <col min="2" max="2" width="9.1796875" style="499"/>
    <col min="3" max="3" width="32.81640625" style="499" customWidth="1"/>
    <col min="4" max="5" width="10.7265625" style="499" customWidth="1"/>
    <col min="6" max="12" width="12.54296875" style="499" bestFit="1" customWidth="1"/>
    <col min="13" max="13" width="9.1796875" style="499"/>
    <col min="14" max="14" width="32.81640625" style="499" customWidth="1"/>
    <col min="15" max="23" width="10.7265625" style="499" customWidth="1"/>
    <col min="24" max="24" width="9.1796875" style="499"/>
    <col min="25" max="25" width="11.81640625" style="499" bestFit="1" customWidth="1"/>
    <col min="26" max="16384" width="9.1796875" style="499"/>
  </cols>
  <sheetData>
    <row r="1" spans="1:23">
      <c r="A1" s="498"/>
    </row>
    <row r="2" spans="1:23">
      <c r="B2" s="500" t="s">
        <v>111</v>
      </c>
    </row>
    <row r="3" spans="1:23">
      <c r="N3" s="501"/>
    </row>
    <row r="4" spans="1:23">
      <c r="C4" s="502" t="s">
        <v>112</v>
      </c>
      <c r="D4" s="502"/>
      <c r="E4" s="502"/>
      <c r="F4" s="502"/>
      <c r="G4" s="502"/>
      <c r="H4" s="502"/>
      <c r="I4" s="502"/>
      <c r="J4" s="502"/>
      <c r="K4" s="502"/>
      <c r="L4" s="502"/>
      <c r="N4" s="502" t="s">
        <v>113</v>
      </c>
      <c r="O4" s="502"/>
      <c r="P4" s="502"/>
      <c r="Q4" s="502"/>
      <c r="R4" s="502"/>
      <c r="S4" s="502"/>
      <c r="T4" s="502"/>
      <c r="U4" s="502"/>
      <c r="V4" s="502"/>
      <c r="W4" s="502"/>
    </row>
    <row r="5" spans="1:23" ht="15" customHeight="1"/>
    <row r="6" spans="1:23" s="503" customFormat="1" ht="30" customHeight="1">
      <c r="B6" s="499"/>
      <c r="C6" s="228" t="s">
        <v>108</v>
      </c>
      <c r="D6" s="168" t="s">
        <v>335</v>
      </c>
      <c r="E6" s="168" t="s">
        <v>364</v>
      </c>
      <c r="F6" s="168" t="s">
        <v>414</v>
      </c>
      <c r="G6" s="168" t="s">
        <v>530</v>
      </c>
      <c r="H6" s="168" t="s">
        <v>637</v>
      </c>
      <c r="I6" s="168" t="s">
        <v>679</v>
      </c>
      <c r="J6" s="168" t="s">
        <v>705</v>
      </c>
      <c r="K6" s="168" t="s">
        <v>756</v>
      </c>
      <c r="L6" s="168" t="s">
        <v>761</v>
      </c>
      <c r="N6" s="228" t="s">
        <v>108</v>
      </c>
      <c r="O6" s="168" t="s">
        <v>336</v>
      </c>
      <c r="P6" s="168" t="s">
        <v>365</v>
      </c>
      <c r="Q6" s="168" t="s">
        <v>415</v>
      </c>
      <c r="R6" s="168" t="s">
        <v>531</v>
      </c>
      <c r="S6" s="168" t="s">
        <v>638</v>
      </c>
      <c r="T6" s="168" t="s">
        <v>680</v>
      </c>
      <c r="U6" s="168" t="s">
        <v>706</v>
      </c>
      <c r="V6" s="168" t="s">
        <v>748</v>
      </c>
      <c r="W6" s="168" t="s">
        <v>1194</v>
      </c>
    </row>
    <row r="7" spans="1:23">
      <c r="C7" s="115" t="s">
        <v>25</v>
      </c>
      <c r="D7" s="504">
        <v>0.111</v>
      </c>
      <c r="E7" s="505">
        <v>1.57286236676299E-2</v>
      </c>
      <c r="F7" s="505">
        <v>4.2599999999999999E-2</v>
      </c>
      <c r="G7" s="505">
        <v>7.6429040361683853E-2</v>
      </c>
      <c r="H7" s="505">
        <v>6.5090534333429997E-2</v>
      </c>
      <c r="I7" s="505">
        <v>0.37039139795970999</v>
      </c>
      <c r="J7" s="505">
        <v>0.10723387222725</v>
      </c>
      <c r="K7" s="505">
        <v>-4.4558805594963502E-2</v>
      </c>
      <c r="L7" s="505">
        <v>-3.381790479298763E-3</v>
      </c>
      <c r="N7" s="115" t="s">
        <v>74</v>
      </c>
      <c r="O7" s="504">
        <f>D7</f>
        <v>0.111</v>
      </c>
      <c r="P7" s="505">
        <f>E7</f>
        <v>1.57286236676299E-2</v>
      </c>
      <c r="Q7" s="505">
        <f>F7</f>
        <v>4.2599999999999999E-2</v>
      </c>
      <c r="R7" s="505">
        <f>G7</f>
        <v>7.6429040361683853E-2</v>
      </c>
      <c r="S7" s="505">
        <f t="shared" ref="S7:S54" si="0">H7</f>
        <v>6.5090534333429997E-2</v>
      </c>
      <c r="T7" s="505">
        <f t="shared" ref="T7:T49" si="1">I7</f>
        <v>0.37039139795970999</v>
      </c>
      <c r="U7" s="505">
        <f t="shared" ref="U7:U49" si="2">J7</f>
        <v>0.10723387222725</v>
      </c>
      <c r="V7" s="505">
        <f t="shared" ref="V7:W49" si="3">K7</f>
        <v>-4.4558805594963502E-2</v>
      </c>
      <c r="W7" s="505">
        <f t="shared" si="3"/>
        <v>-3.381790479298763E-3</v>
      </c>
    </row>
    <row r="8" spans="1:23" ht="15" thickBot="1">
      <c r="C8" s="506" t="s">
        <v>780</v>
      </c>
      <c r="D8" s="508">
        <v>512.21400000000006</v>
      </c>
      <c r="E8" s="508">
        <v>517.16399999999999</v>
      </c>
      <c r="F8" s="508">
        <v>413.50900000000001</v>
      </c>
      <c r="G8" s="508">
        <v>330.9015540499999</v>
      </c>
      <c r="H8" s="508">
        <v>352.46339562999998</v>
      </c>
      <c r="I8" s="508">
        <v>483.26317682999996</v>
      </c>
      <c r="J8" s="508">
        <v>535.40058495999995</v>
      </c>
      <c r="K8" s="508">
        <v>550.52432643999987</v>
      </c>
      <c r="L8" s="508">
        <v>510.38330003999999</v>
      </c>
      <c r="N8" s="506" t="s">
        <v>780</v>
      </c>
      <c r="O8" s="508">
        <f>D8</f>
        <v>512.21400000000006</v>
      </c>
      <c r="P8" s="508">
        <f>E8</f>
        <v>517.16399999999999</v>
      </c>
      <c r="Q8" s="508">
        <f t="shared" ref="Q8:Q45" si="4">F8</f>
        <v>413.50900000000001</v>
      </c>
      <c r="R8" s="508">
        <f t="shared" ref="R8:R48" si="5">G8</f>
        <v>330.9015540499999</v>
      </c>
      <c r="S8" s="508">
        <f t="shared" si="0"/>
        <v>352.46339562999998</v>
      </c>
      <c r="T8" s="508">
        <f t="shared" si="1"/>
        <v>483.26317682999996</v>
      </c>
      <c r="U8" s="508">
        <f t="shared" si="2"/>
        <v>535.40058495999995</v>
      </c>
      <c r="V8" s="508">
        <f t="shared" si="3"/>
        <v>550.52432643999987</v>
      </c>
      <c r="W8" s="508">
        <f t="shared" si="3"/>
        <v>510.38330003999999</v>
      </c>
    </row>
    <row r="9" spans="1:23" ht="15" thickBot="1">
      <c r="C9" s="507" t="s">
        <v>781</v>
      </c>
      <c r="D9" s="508">
        <v>494.91899999999998</v>
      </c>
      <c r="E9" s="508">
        <v>427.85599999999999</v>
      </c>
      <c r="F9" s="508">
        <v>279.62099999999998</v>
      </c>
      <c r="G9" s="508">
        <v>300.99217557000009</v>
      </c>
      <c r="H9" s="508">
        <v>325.13446491000002</v>
      </c>
      <c r="I9" s="508">
        <v>454.63383255000008</v>
      </c>
      <c r="J9" s="508">
        <v>506.19957514999999</v>
      </c>
      <c r="K9" s="508">
        <v>494.66013213999946</v>
      </c>
      <c r="L9" s="508">
        <v>488.89902247999999</v>
      </c>
      <c r="N9" s="507" t="s">
        <v>781</v>
      </c>
      <c r="O9" s="508">
        <f t="shared" ref="O9:O22" si="6">D9</f>
        <v>494.91899999999998</v>
      </c>
      <c r="P9" s="508">
        <f t="shared" ref="P9:P22" si="7">E9</f>
        <v>427.85599999999999</v>
      </c>
      <c r="Q9" s="508">
        <f t="shared" si="4"/>
        <v>279.62099999999998</v>
      </c>
      <c r="R9" s="508">
        <f t="shared" si="5"/>
        <v>300.99217557000009</v>
      </c>
      <c r="S9" s="508">
        <f t="shared" si="0"/>
        <v>325.13446491000002</v>
      </c>
      <c r="T9" s="508">
        <f t="shared" si="1"/>
        <v>454.63383255000008</v>
      </c>
      <c r="U9" s="508">
        <f t="shared" si="2"/>
        <v>506.19957514999999</v>
      </c>
      <c r="V9" s="508">
        <f t="shared" si="3"/>
        <v>494.66013213999946</v>
      </c>
      <c r="W9" s="508">
        <f t="shared" si="3"/>
        <v>488.89902247999999</v>
      </c>
    </row>
    <row r="10" spans="1:23" ht="13.5" thickBot="1">
      <c r="C10" s="507" t="s">
        <v>221</v>
      </c>
      <c r="D10" s="508">
        <v>35.918999999999997</v>
      </c>
      <c r="E10" s="508">
        <v>36.484000000000002</v>
      </c>
      <c r="F10" s="508">
        <v>38.039000000000001</v>
      </c>
      <c r="G10" s="508">
        <v>40.946623500000001</v>
      </c>
      <c r="H10" s="508">
        <v>28.957337779999996</v>
      </c>
      <c r="I10" s="508">
        <v>29.882659699999998</v>
      </c>
      <c r="J10" s="508">
        <v>33.087092939999998</v>
      </c>
      <c r="K10" s="508">
        <v>31.608874250000003</v>
      </c>
      <c r="L10" s="508">
        <v>31.50197966</v>
      </c>
      <c r="N10" s="507" t="s">
        <v>221</v>
      </c>
      <c r="O10" s="508">
        <f t="shared" si="6"/>
        <v>35.918999999999997</v>
      </c>
      <c r="P10" s="508">
        <f t="shared" si="7"/>
        <v>36.484000000000002</v>
      </c>
      <c r="Q10" s="508">
        <f t="shared" si="4"/>
        <v>38.039000000000001</v>
      </c>
      <c r="R10" s="508">
        <f t="shared" si="5"/>
        <v>40.946623500000001</v>
      </c>
      <c r="S10" s="508">
        <f t="shared" si="0"/>
        <v>28.957337779999996</v>
      </c>
      <c r="T10" s="508">
        <f t="shared" si="1"/>
        <v>29.882659699999998</v>
      </c>
      <c r="U10" s="508">
        <f t="shared" si="2"/>
        <v>33.087092939999998</v>
      </c>
      <c r="V10" s="508">
        <f t="shared" si="3"/>
        <v>31.608874250000003</v>
      </c>
      <c r="W10" s="508">
        <f t="shared" si="3"/>
        <v>31.50197966</v>
      </c>
    </row>
    <row r="11" spans="1:23" ht="13.5" thickBot="1">
      <c r="C11" s="507" t="s">
        <v>18</v>
      </c>
      <c r="D11" s="508">
        <v>9.2159999999999993</v>
      </c>
      <c r="E11" s="508">
        <v>9.3610000000000007</v>
      </c>
      <c r="F11" s="508">
        <v>5.8220000000000001</v>
      </c>
      <c r="G11" s="508">
        <v>5.5155443699999998</v>
      </c>
      <c r="H11" s="508">
        <v>5.8771390900000009</v>
      </c>
      <c r="I11" s="508">
        <v>8.0539808500000003</v>
      </c>
      <c r="J11" s="508">
        <v>8.9176403900000007</v>
      </c>
      <c r="K11" s="508">
        <v>8.5192305399999988</v>
      </c>
      <c r="L11" s="508">
        <v>8.5382316800000009</v>
      </c>
      <c r="N11" s="507" t="s">
        <v>18</v>
      </c>
      <c r="O11" s="508">
        <f t="shared" si="6"/>
        <v>9.2159999999999993</v>
      </c>
      <c r="P11" s="508">
        <f t="shared" si="7"/>
        <v>9.3610000000000007</v>
      </c>
      <c r="Q11" s="508">
        <f t="shared" si="4"/>
        <v>5.8220000000000001</v>
      </c>
      <c r="R11" s="508">
        <f t="shared" si="5"/>
        <v>5.5155443699999998</v>
      </c>
      <c r="S11" s="508">
        <f t="shared" si="0"/>
        <v>5.8771390900000009</v>
      </c>
      <c r="T11" s="508">
        <f t="shared" si="1"/>
        <v>8.0539808500000003</v>
      </c>
      <c r="U11" s="508">
        <f t="shared" si="2"/>
        <v>8.9176403900000007</v>
      </c>
      <c r="V11" s="508">
        <f t="shared" si="3"/>
        <v>8.5192305399999988</v>
      </c>
      <c r="W11" s="508">
        <f t="shared" si="3"/>
        <v>8.5382316800000009</v>
      </c>
    </row>
    <row r="12" spans="1:23" ht="15" thickBot="1">
      <c r="C12" s="507" t="s">
        <v>792</v>
      </c>
      <c r="D12" s="508">
        <v>23.934000000000001</v>
      </c>
      <c r="E12" s="508">
        <v>25.009</v>
      </c>
      <c r="F12" s="508">
        <v>26.074000000000002</v>
      </c>
      <c r="G12" s="508">
        <v>18.078709470000003</v>
      </c>
      <c r="H12" s="508">
        <v>17.404861810000003</v>
      </c>
      <c r="I12" s="508">
        <v>23.851472949999998</v>
      </c>
      <c r="J12" s="508">
        <v>26.748244159999999</v>
      </c>
      <c r="K12" s="508">
        <v>26.371104490000008</v>
      </c>
      <c r="L12" s="508">
        <v>26.098567360000001</v>
      </c>
      <c r="N12" s="507" t="s">
        <v>792</v>
      </c>
      <c r="O12" s="508">
        <f t="shared" si="6"/>
        <v>23.934000000000001</v>
      </c>
      <c r="P12" s="508">
        <f t="shared" si="7"/>
        <v>25.009</v>
      </c>
      <c r="Q12" s="508">
        <f t="shared" si="4"/>
        <v>26.074000000000002</v>
      </c>
      <c r="R12" s="508">
        <f t="shared" si="5"/>
        <v>18.078709470000003</v>
      </c>
      <c r="S12" s="508">
        <f t="shared" si="0"/>
        <v>17.404861810000003</v>
      </c>
      <c r="T12" s="508">
        <f t="shared" si="1"/>
        <v>23.851472949999998</v>
      </c>
      <c r="U12" s="508">
        <f t="shared" si="2"/>
        <v>26.748244159999999</v>
      </c>
      <c r="V12" s="508">
        <f t="shared" si="3"/>
        <v>26.371104490000008</v>
      </c>
      <c r="W12" s="508">
        <f t="shared" si="3"/>
        <v>26.098567360000001</v>
      </c>
    </row>
    <row r="13" spans="1:23" ht="15" thickBot="1">
      <c r="B13" s="509"/>
      <c r="C13" s="507" t="s">
        <v>782</v>
      </c>
      <c r="D13" s="508">
        <v>22.369</v>
      </c>
      <c r="E13" s="508">
        <v>24.216999999999999</v>
      </c>
      <c r="F13" s="508">
        <v>25.248999999999999</v>
      </c>
      <c r="G13" s="508">
        <v>38.500280348516654</v>
      </c>
      <c r="H13" s="508">
        <v>29.873865462938593</v>
      </c>
      <c r="I13" s="508">
        <v>39.068656604188725</v>
      </c>
      <c r="J13" s="508">
        <v>43.247099266559999</v>
      </c>
      <c r="K13" s="508">
        <v>41.314966071119997</v>
      </c>
      <c r="L13" s="508">
        <v>37.797184247760001</v>
      </c>
      <c r="N13" s="507" t="s">
        <v>782</v>
      </c>
      <c r="O13" s="508">
        <f t="shared" si="6"/>
        <v>22.369</v>
      </c>
      <c r="P13" s="508">
        <f t="shared" si="7"/>
        <v>24.216999999999999</v>
      </c>
      <c r="Q13" s="508">
        <f t="shared" si="4"/>
        <v>25.248999999999999</v>
      </c>
      <c r="R13" s="508">
        <f t="shared" si="5"/>
        <v>38.500280348516654</v>
      </c>
      <c r="S13" s="508">
        <f t="shared" si="0"/>
        <v>29.873865462938593</v>
      </c>
      <c r="T13" s="508">
        <f t="shared" si="1"/>
        <v>39.068656604188725</v>
      </c>
      <c r="U13" s="508">
        <f t="shared" si="2"/>
        <v>43.247099266559999</v>
      </c>
      <c r="V13" s="508">
        <f t="shared" si="3"/>
        <v>41.314966071119997</v>
      </c>
      <c r="W13" s="508">
        <f t="shared" si="3"/>
        <v>37.797184247760001</v>
      </c>
    </row>
    <row r="14" spans="1:23" ht="13.5" thickBot="1">
      <c r="C14" s="507" t="s">
        <v>16</v>
      </c>
      <c r="D14" s="508">
        <v>112.77500000000001</v>
      </c>
      <c r="E14" s="508">
        <v>88.078000000000003</v>
      </c>
      <c r="F14" s="508">
        <v>91.909000000000006</v>
      </c>
      <c r="G14" s="508">
        <v>98.933020200000001</v>
      </c>
      <c r="H14" s="508">
        <v>105.37262290999999</v>
      </c>
      <c r="I14" s="508">
        <v>144.40048873999999</v>
      </c>
      <c r="J14" s="508">
        <v>159.88511201</v>
      </c>
      <c r="K14" s="508">
        <v>152.74198947000002</v>
      </c>
      <c r="L14" s="508">
        <v>152.27219363</v>
      </c>
      <c r="N14" s="507" t="s">
        <v>16</v>
      </c>
      <c r="O14" s="508">
        <f t="shared" si="6"/>
        <v>112.77500000000001</v>
      </c>
      <c r="P14" s="508">
        <f t="shared" si="7"/>
        <v>88.078000000000003</v>
      </c>
      <c r="Q14" s="508">
        <f t="shared" si="4"/>
        <v>91.909000000000006</v>
      </c>
      <c r="R14" s="508">
        <f t="shared" si="5"/>
        <v>98.933020200000001</v>
      </c>
      <c r="S14" s="508">
        <f t="shared" si="0"/>
        <v>105.37262290999999</v>
      </c>
      <c r="T14" s="508">
        <f t="shared" si="1"/>
        <v>144.40048873999999</v>
      </c>
      <c r="U14" s="508">
        <f t="shared" si="2"/>
        <v>159.88511201</v>
      </c>
      <c r="V14" s="508">
        <f t="shared" si="3"/>
        <v>152.74198947000002</v>
      </c>
      <c r="W14" s="508">
        <f t="shared" si="3"/>
        <v>152.27219363</v>
      </c>
    </row>
    <row r="15" spans="1:23" ht="13.5" thickBot="1">
      <c r="C15" s="507" t="s">
        <v>117</v>
      </c>
      <c r="D15" s="508">
        <v>151.04900000000001</v>
      </c>
      <c r="E15" s="508">
        <v>153.42400000000001</v>
      </c>
      <c r="F15" s="508">
        <v>125.21</v>
      </c>
      <c r="G15" s="508">
        <v>86.286553200000043</v>
      </c>
      <c r="H15" s="508">
        <v>92.101202139999984</v>
      </c>
      <c r="I15" s="508">
        <v>126.08472285999999</v>
      </c>
      <c r="J15" s="508">
        <v>139.87446840999999</v>
      </c>
      <c r="K15" s="508">
        <v>133.62535335000001</v>
      </c>
      <c r="L15" s="508">
        <v>132.96424001</v>
      </c>
      <c r="N15" s="507" t="s">
        <v>117</v>
      </c>
      <c r="O15" s="508">
        <f t="shared" si="6"/>
        <v>151.04900000000001</v>
      </c>
      <c r="P15" s="508">
        <f t="shared" si="7"/>
        <v>153.42400000000001</v>
      </c>
      <c r="Q15" s="508">
        <f t="shared" si="4"/>
        <v>125.21</v>
      </c>
      <c r="R15" s="508">
        <f t="shared" si="5"/>
        <v>86.286553200000043</v>
      </c>
      <c r="S15" s="508">
        <f t="shared" si="0"/>
        <v>92.101202139999984</v>
      </c>
      <c r="T15" s="508">
        <f t="shared" si="1"/>
        <v>126.08472285999999</v>
      </c>
      <c r="U15" s="508">
        <f t="shared" si="2"/>
        <v>139.87446840999999</v>
      </c>
      <c r="V15" s="508">
        <f t="shared" si="3"/>
        <v>133.62535335000001</v>
      </c>
      <c r="W15" s="508">
        <f t="shared" si="3"/>
        <v>132.96424001</v>
      </c>
    </row>
    <row r="16" spans="1:23" ht="15" thickBot="1">
      <c r="C16" s="507" t="s">
        <v>793</v>
      </c>
      <c r="D16" s="508">
        <v>80.334000000000003</v>
      </c>
      <c r="E16" s="508">
        <v>81.597999999999999</v>
      </c>
      <c r="F16" s="508">
        <v>85.256</v>
      </c>
      <c r="G16" s="508">
        <v>48.636152989999992</v>
      </c>
      <c r="H16" s="508">
        <v>50.610141329999998</v>
      </c>
      <c r="I16" s="508">
        <v>69.531230989999997</v>
      </c>
      <c r="J16" s="508">
        <v>77.164854079999998</v>
      </c>
      <c r="K16" s="508">
        <v>73.623396560000018</v>
      </c>
      <c r="L16" s="508">
        <v>74.111495300000001</v>
      </c>
      <c r="N16" s="507" t="s">
        <v>793</v>
      </c>
      <c r="O16" s="508">
        <f t="shared" si="6"/>
        <v>80.334000000000003</v>
      </c>
      <c r="P16" s="508">
        <f t="shared" si="7"/>
        <v>81.597999999999999</v>
      </c>
      <c r="Q16" s="508">
        <f t="shared" si="4"/>
        <v>85.256</v>
      </c>
      <c r="R16" s="508">
        <f t="shared" si="5"/>
        <v>48.636152989999992</v>
      </c>
      <c r="S16" s="508">
        <f t="shared" si="0"/>
        <v>50.610141329999998</v>
      </c>
      <c r="T16" s="508">
        <f t="shared" si="1"/>
        <v>69.531230989999997</v>
      </c>
      <c r="U16" s="508">
        <f t="shared" si="2"/>
        <v>77.164854079999998</v>
      </c>
      <c r="V16" s="508">
        <f t="shared" si="3"/>
        <v>73.623396560000018</v>
      </c>
      <c r="W16" s="508">
        <f t="shared" si="3"/>
        <v>74.111495300000001</v>
      </c>
    </row>
    <row r="17" spans="2:23" ht="15" thickBot="1">
      <c r="C17" s="507" t="s">
        <v>794</v>
      </c>
      <c r="D17" s="508">
        <v>146.72900000000001</v>
      </c>
      <c r="E17" s="508">
        <v>149.03700000000001</v>
      </c>
      <c r="F17" s="508">
        <v>155.38900000000001</v>
      </c>
      <c r="G17" s="508">
        <v>167.26472669999998</v>
      </c>
      <c r="H17" s="508">
        <v>115.11256274000003</v>
      </c>
      <c r="I17" s="508">
        <v>122.07795985000004</v>
      </c>
      <c r="J17" s="508">
        <v>135.26111082</v>
      </c>
      <c r="K17" s="508">
        <v>129.21810485999998</v>
      </c>
      <c r="L17" s="508">
        <v>146.25266630000002</v>
      </c>
      <c r="N17" s="507" t="s">
        <v>794</v>
      </c>
      <c r="O17" s="508">
        <f t="shared" si="6"/>
        <v>146.72900000000001</v>
      </c>
      <c r="P17" s="508">
        <f t="shared" si="7"/>
        <v>149.03700000000001</v>
      </c>
      <c r="Q17" s="508">
        <f t="shared" si="4"/>
        <v>155.38900000000001</v>
      </c>
      <c r="R17" s="508">
        <f t="shared" si="5"/>
        <v>167.26472669999998</v>
      </c>
      <c r="S17" s="508">
        <f t="shared" si="0"/>
        <v>115.11256274000003</v>
      </c>
      <c r="T17" s="508">
        <f t="shared" si="1"/>
        <v>122.07795985000004</v>
      </c>
      <c r="U17" s="508">
        <f t="shared" si="2"/>
        <v>135.26111082</v>
      </c>
      <c r="V17" s="508">
        <f t="shared" si="3"/>
        <v>129.21810485999998</v>
      </c>
      <c r="W17" s="508">
        <f t="shared" si="3"/>
        <v>146.25266630000002</v>
      </c>
    </row>
    <row r="18" spans="2:23" ht="13.5" thickBot="1">
      <c r="C18" s="507" t="s">
        <v>119</v>
      </c>
      <c r="D18" s="508">
        <v>226.67099999999999</v>
      </c>
      <c r="E18" s="508">
        <v>230.27799999999999</v>
      </c>
      <c r="F18" s="508">
        <v>240.25</v>
      </c>
      <c r="G18" s="508">
        <v>258.66888193</v>
      </c>
      <c r="H18" s="508">
        <v>275.49469859999999</v>
      </c>
      <c r="I18" s="508">
        <v>273.63894098000009</v>
      </c>
      <c r="J18" s="508">
        <v>211.78159758000001</v>
      </c>
      <c r="K18" s="508">
        <v>202.31991668999996</v>
      </c>
      <c r="L18" s="508">
        <v>201.74565572</v>
      </c>
      <c r="N18" s="507" t="s">
        <v>119</v>
      </c>
      <c r="O18" s="508">
        <f t="shared" si="6"/>
        <v>226.67099999999999</v>
      </c>
      <c r="P18" s="508">
        <f t="shared" si="7"/>
        <v>230.27799999999999</v>
      </c>
      <c r="Q18" s="508">
        <f t="shared" si="4"/>
        <v>240.25</v>
      </c>
      <c r="R18" s="508">
        <f t="shared" si="5"/>
        <v>258.66888193</v>
      </c>
      <c r="S18" s="508">
        <f t="shared" si="0"/>
        <v>275.49469859999999</v>
      </c>
      <c r="T18" s="508">
        <f t="shared" si="1"/>
        <v>273.63894098000009</v>
      </c>
      <c r="U18" s="508">
        <f t="shared" si="2"/>
        <v>211.78159758000001</v>
      </c>
      <c r="V18" s="508">
        <f t="shared" si="3"/>
        <v>202.31991668999996</v>
      </c>
      <c r="W18" s="508">
        <f t="shared" si="3"/>
        <v>201.74565572</v>
      </c>
    </row>
    <row r="19" spans="2:23" ht="15" thickBot="1">
      <c r="C19" s="507" t="s">
        <v>783</v>
      </c>
      <c r="D19" s="508">
        <v>211.13499999999999</v>
      </c>
      <c r="E19" s="508">
        <v>177.14</v>
      </c>
      <c r="F19" s="508">
        <v>113.60299999999999</v>
      </c>
      <c r="G19" s="508">
        <v>122.24297435597821</v>
      </c>
      <c r="H19" s="508">
        <v>130.5592457266427</v>
      </c>
      <c r="I19" s="508">
        <v>179.00818488913586</v>
      </c>
      <c r="J19" s="508">
        <v>198.29449521709799</v>
      </c>
      <c r="K19" s="508">
        <v>189.43537222932002</v>
      </c>
      <c r="L19" s="508">
        <v>188.94905983211999</v>
      </c>
      <c r="N19" s="507" t="s">
        <v>783</v>
      </c>
      <c r="O19" s="508">
        <f t="shared" si="6"/>
        <v>211.13499999999999</v>
      </c>
      <c r="P19" s="508">
        <f t="shared" si="7"/>
        <v>177.14</v>
      </c>
      <c r="Q19" s="508">
        <f t="shared" si="4"/>
        <v>113.60299999999999</v>
      </c>
      <c r="R19" s="508">
        <f t="shared" si="5"/>
        <v>122.24297435597821</v>
      </c>
      <c r="S19" s="508">
        <f t="shared" si="0"/>
        <v>130.5592457266427</v>
      </c>
      <c r="T19" s="508">
        <f t="shared" si="1"/>
        <v>179.00818488913586</v>
      </c>
      <c r="U19" s="508">
        <f t="shared" si="2"/>
        <v>198.29449521709799</v>
      </c>
      <c r="V19" s="508">
        <f t="shared" si="3"/>
        <v>189.43537222932002</v>
      </c>
      <c r="W19" s="508">
        <f t="shared" si="3"/>
        <v>188.94905983211999</v>
      </c>
    </row>
    <row r="20" spans="2:23" ht="15" thickBot="1">
      <c r="C20" s="507" t="s">
        <v>784</v>
      </c>
      <c r="D20" s="508">
        <v>48.281999999999996</v>
      </c>
      <c r="E20" s="508">
        <v>28.183</v>
      </c>
      <c r="F20" s="508">
        <v>25.614000000000001</v>
      </c>
      <c r="G20" s="508">
        <v>27.562990093913182</v>
      </c>
      <c r="H20" s="508">
        <v>29.385011070776486</v>
      </c>
      <c r="I20" s="508">
        <v>40.269012520090847</v>
      </c>
      <c r="J20" s="508">
        <v>44.585500438289998</v>
      </c>
      <c r="K20" s="508">
        <v>42.593572053479996</v>
      </c>
      <c r="L20" s="508">
        <v>42.468933353909996</v>
      </c>
      <c r="N20" s="507" t="s">
        <v>784</v>
      </c>
      <c r="O20" s="508">
        <f t="shared" si="6"/>
        <v>48.281999999999996</v>
      </c>
      <c r="P20" s="508">
        <f t="shared" si="7"/>
        <v>28.183</v>
      </c>
      <c r="Q20" s="508">
        <f t="shared" si="4"/>
        <v>25.614000000000001</v>
      </c>
      <c r="R20" s="508">
        <f t="shared" si="5"/>
        <v>27.562990093913182</v>
      </c>
      <c r="S20" s="508">
        <f t="shared" si="0"/>
        <v>29.385011070776486</v>
      </c>
      <c r="T20" s="508">
        <f t="shared" si="1"/>
        <v>40.269012520090847</v>
      </c>
      <c r="U20" s="508">
        <f t="shared" si="2"/>
        <v>44.585500438289998</v>
      </c>
      <c r="V20" s="508">
        <f t="shared" si="3"/>
        <v>42.593572053479996</v>
      </c>
      <c r="W20" s="508">
        <f t="shared" si="3"/>
        <v>42.468933353909996</v>
      </c>
    </row>
    <row r="21" spans="2:23" ht="15" thickBot="1">
      <c r="C21" s="507" t="s">
        <v>785</v>
      </c>
      <c r="D21" s="508">
        <v>110.822</v>
      </c>
      <c r="E21" s="508">
        <v>112.565</v>
      </c>
      <c r="F21" s="508">
        <v>117.37</v>
      </c>
      <c r="G21" s="508">
        <v>101.99656765470901</v>
      </c>
      <c r="H21" s="508">
        <v>67.274424741284221</v>
      </c>
      <c r="I21" s="508">
        <v>92.207647918772963</v>
      </c>
      <c r="J21" s="508">
        <v>102.10108460321901</v>
      </c>
      <c r="K21" s="508">
        <v>97.539555671502995</v>
      </c>
      <c r="L21" s="508">
        <v>97.20193393435801</v>
      </c>
      <c r="N21" s="507" t="s">
        <v>785</v>
      </c>
      <c r="O21" s="508">
        <f t="shared" si="6"/>
        <v>110.822</v>
      </c>
      <c r="P21" s="508">
        <f t="shared" si="7"/>
        <v>112.565</v>
      </c>
      <c r="Q21" s="508">
        <f t="shared" si="4"/>
        <v>117.37</v>
      </c>
      <c r="R21" s="508">
        <f t="shared" si="5"/>
        <v>101.99656765470901</v>
      </c>
      <c r="S21" s="508">
        <f t="shared" si="0"/>
        <v>67.274424741284221</v>
      </c>
      <c r="T21" s="508">
        <f t="shared" si="1"/>
        <v>92.207647918772963</v>
      </c>
      <c r="U21" s="508">
        <f t="shared" si="2"/>
        <v>102.10108460321901</v>
      </c>
      <c r="V21" s="508">
        <f t="shared" si="3"/>
        <v>97.539555671502995</v>
      </c>
      <c r="W21" s="508">
        <f t="shared" si="3"/>
        <v>97.20193393435801</v>
      </c>
    </row>
    <row r="22" spans="2:23" ht="15" thickBot="1">
      <c r="C22" s="507" t="s">
        <v>786</v>
      </c>
      <c r="D22" s="508">
        <v>15.147</v>
      </c>
      <c r="E22" s="508">
        <v>9.0310000000000006</v>
      </c>
      <c r="F22" s="508">
        <v>9.4169999999999998</v>
      </c>
      <c r="G22" s="508">
        <v>10.186476192334407</v>
      </c>
      <c r="H22" s="508">
        <v>10.849519327916408</v>
      </c>
      <c r="I22" s="508">
        <v>14.870540345126544</v>
      </c>
      <c r="J22" s="508">
        <v>16.462757759821997</v>
      </c>
      <c r="K22" s="508">
        <v>15.727257781661997</v>
      </c>
      <c r="L22" s="508">
        <v>15.674325211016999</v>
      </c>
      <c r="N22" s="507" t="s">
        <v>786</v>
      </c>
      <c r="O22" s="508">
        <f t="shared" si="6"/>
        <v>15.147</v>
      </c>
      <c r="P22" s="508">
        <f t="shared" si="7"/>
        <v>9.0310000000000006</v>
      </c>
      <c r="Q22" s="508">
        <f t="shared" si="4"/>
        <v>9.4169999999999998</v>
      </c>
      <c r="R22" s="508">
        <f t="shared" si="5"/>
        <v>10.186476192334407</v>
      </c>
      <c r="S22" s="508">
        <f t="shared" si="0"/>
        <v>10.849519327916408</v>
      </c>
      <c r="T22" s="508">
        <f t="shared" si="1"/>
        <v>14.870540345126544</v>
      </c>
      <c r="U22" s="508">
        <f t="shared" si="2"/>
        <v>16.462757759821997</v>
      </c>
      <c r="V22" s="508">
        <f t="shared" si="3"/>
        <v>15.727257781661997</v>
      </c>
      <c r="W22" s="508">
        <f t="shared" si="3"/>
        <v>15.674325211016999</v>
      </c>
    </row>
    <row r="23" spans="2:23" ht="15" thickBot="1">
      <c r="C23" s="507" t="s">
        <v>787</v>
      </c>
      <c r="D23" s="508">
        <v>24.875</v>
      </c>
      <c r="E23" s="508">
        <v>25.265999999999998</v>
      </c>
      <c r="F23" s="508">
        <v>26.343</v>
      </c>
      <c r="G23" s="508">
        <v>19.483763751499197</v>
      </c>
      <c r="H23" s="508">
        <v>15.319743938720052</v>
      </c>
      <c r="I23" s="508">
        <v>20.994045347155627</v>
      </c>
      <c r="J23" s="508">
        <v>23.245728661759884</v>
      </c>
      <c r="K23" s="508">
        <v>22.207188641853953</v>
      </c>
      <c r="L23" s="508">
        <v>22.241771536404602</v>
      </c>
      <c r="N23" s="507" t="s">
        <v>787</v>
      </c>
      <c r="O23" s="508">
        <f t="shared" ref="O23:O45" si="8">D23</f>
        <v>24.875</v>
      </c>
      <c r="P23" s="508">
        <f t="shared" ref="P23:P45" si="9">E23</f>
        <v>25.265999999999998</v>
      </c>
      <c r="Q23" s="508">
        <f t="shared" si="4"/>
        <v>26.343</v>
      </c>
      <c r="R23" s="508">
        <f t="shared" si="5"/>
        <v>19.483763751499197</v>
      </c>
      <c r="S23" s="508">
        <f t="shared" si="0"/>
        <v>15.319743938720052</v>
      </c>
      <c r="T23" s="508">
        <f t="shared" si="1"/>
        <v>20.994045347155627</v>
      </c>
      <c r="U23" s="508">
        <f t="shared" si="2"/>
        <v>23.245728661759884</v>
      </c>
      <c r="V23" s="508">
        <f t="shared" si="3"/>
        <v>22.207188641853953</v>
      </c>
      <c r="W23" s="508">
        <f t="shared" si="3"/>
        <v>22.241771536404602</v>
      </c>
    </row>
    <row r="24" spans="2:23" ht="15" thickBot="1">
      <c r="C24" s="507" t="s">
        <v>788</v>
      </c>
      <c r="D24" s="508">
        <v>10.483000000000001</v>
      </c>
      <c r="E24" s="508">
        <v>10.651999999999999</v>
      </c>
      <c r="F24" s="508">
        <v>11.115</v>
      </c>
      <c r="G24" s="508">
        <v>11.959850950088034</v>
      </c>
      <c r="H24" s="508">
        <v>12.73175624387032</v>
      </c>
      <c r="I24" s="508">
        <v>17.44752205208275</v>
      </c>
      <c r="J24" s="508">
        <v>12.130418442979199</v>
      </c>
      <c r="K24" s="508">
        <v>9.2337125529935982</v>
      </c>
      <c r="L24" s="508">
        <v>9.2026831617168003</v>
      </c>
      <c r="N24" s="507" t="s">
        <v>788</v>
      </c>
      <c r="O24" s="508">
        <f t="shared" si="8"/>
        <v>10.483000000000001</v>
      </c>
      <c r="P24" s="508">
        <f t="shared" si="9"/>
        <v>10.651999999999999</v>
      </c>
      <c r="Q24" s="508">
        <f t="shared" si="4"/>
        <v>11.115</v>
      </c>
      <c r="R24" s="508">
        <f t="shared" si="5"/>
        <v>11.959850950088034</v>
      </c>
      <c r="S24" s="508">
        <f t="shared" si="0"/>
        <v>12.73175624387032</v>
      </c>
      <c r="T24" s="508">
        <f t="shared" si="1"/>
        <v>17.44752205208275</v>
      </c>
      <c r="U24" s="508">
        <f t="shared" si="2"/>
        <v>12.130418442979199</v>
      </c>
      <c r="V24" s="508">
        <f t="shared" si="3"/>
        <v>9.2337125529935982</v>
      </c>
      <c r="W24" s="508">
        <f t="shared" si="3"/>
        <v>9.2026831617168003</v>
      </c>
    </row>
    <row r="25" spans="2:23" ht="15" thickBot="1">
      <c r="B25" s="510"/>
      <c r="C25" s="507" t="s">
        <v>789</v>
      </c>
      <c r="D25" s="508">
        <v>2</v>
      </c>
      <c r="E25" s="508">
        <v>12.241</v>
      </c>
      <c r="F25" s="508">
        <v>12.763</v>
      </c>
      <c r="G25" s="508">
        <v>24.728188343978516</v>
      </c>
      <c r="H25" s="508">
        <v>19.257716434920656</v>
      </c>
      <c r="I25" s="508">
        <v>18.046519443099541</v>
      </c>
      <c r="J25" s="508">
        <v>19.981643552716999</v>
      </c>
      <c r="K25" s="508">
        <v>19.088931742341998</v>
      </c>
      <c r="L25" s="508">
        <v>19.024376982147601</v>
      </c>
      <c r="N25" s="507" t="s">
        <v>789</v>
      </c>
      <c r="O25" s="508">
        <f t="shared" si="8"/>
        <v>2</v>
      </c>
      <c r="P25" s="508">
        <f t="shared" si="9"/>
        <v>12.241</v>
      </c>
      <c r="Q25" s="508">
        <f t="shared" si="4"/>
        <v>12.763</v>
      </c>
      <c r="R25" s="508">
        <f t="shared" si="5"/>
        <v>24.728188343978516</v>
      </c>
      <c r="S25" s="508">
        <f t="shared" si="0"/>
        <v>19.257716434920656</v>
      </c>
      <c r="T25" s="508">
        <f t="shared" si="1"/>
        <v>18.046519443099541</v>
      </c>
      <c r="U25" s="508">
        <f t="shared" si="2"/>
        <v>19.981643552716999</v>
      </c>
      <c r="V25" s="508">
        <f t="shared" si="3"/>
        <v>19.088931742341998</v>
      </c>
      <c r="W25" s="508">
        <f t="shared" si="3"/>
        <v>19.024376982147601</v>
      </c>
    </row>
    <row r="26" spans="2:23" ht="15" thickBot="1">
      <c r="B26" s="509"/>
      <c r="C26" s="507" t="s">
        <v>790</v>
      </c>
      <c r="D26" s="508">
        <v>1.5</v>
      </c>
      <c r="E26" s="508">
        <v>9.7710000000000008</v>
      </c>
      <c r="F26" s="508">
        <v>10.188000000000001</v>
      </c>
      <c r="G26" s="508">
        <v>20.07362064580704</v>
      </c>
      <c r="H26" s="508">
        <v>22.165284812543998</v>
      </c>
      <c r="I26" s="508">
        <v>29.356083399067742</v>
      </c>
      <c r="J26" s="508">
        <v>23.500637837768004</v>
      </c>
      <c r="K26" s="508">
        <v>23.040900464108802</v>
      </c>
      <c r="L26" s="508">
        <v>24.2308268511288</v>
      </c>
      <c r="N26" s="507" t="s">
        <v>790</v>
      </c>
      <c r="O26" s="508">
        <f t="shared" si="8"/>
        <v>1.5</v>
      </c>
      <c r="P26" s="508">
        <f t="shared" si="9"/>
        <v>9.7710000000000008</v>
      </c>
      <c r="Q26" s="508">
        <f t="shared" si="4"/>
        <v>10.188000000000001</v>
      </c>
      <c r="R26" s="508">
        <f t="shared" si="5"/>
        <v>20.07362064580704</v>
      </c>
      <c r="S26" s="508">
        <f t="shared" si="0"/>
        <v>22.165284812543998</v>
      </c>
      <c r="T26" s="508">
        <f t="shared" si="1"/>
        <v>29.356083399067742</v>
      </c>
      <c r="U26" s="508">
        <f t="shared" si="2"/>
        <v>23.500637837768004</v>
      </c>
      <c r="V26" s="508">
        <f t="shared" si="3"/>
        <v>23.040900464108802</v>
      </c>
      <c r="W26" s="508">
        <f t="shared" si="3"/>
        <v>24.2308268511288</v>
      </c>
    </row>
    <row r="27" spans="2:23" ht="14.5">
      <c r="B27" s="510"/>
      <c r="C27" s="511" t="s">
        <v>791</v>
      </c>
      <c r="D27" s="508">
        <v>1.2</v>
      </c>
      <c r="E27" s="508">
        <v>7.3339999999999996</v>
      </c>
      <c r="F27" s="508">
        <v>7.6470000000000002</v>
      </c>
      <c r="G27" s="508">
        <v>15.326765169397378</v>
      </c>
      <c r="H27" s="508">
        <v>16.324392433246739</v>
      </c>
      <c r="I27" s="508">
        <v>18.442599820180199</v>
      </c>
      <c r="J27" s="508">
        <v>12.384811720880201</v>
      </c>
      <c r="K27" s="508">
        <v>11.8315004894478</v>
      </c>
      <c r="L27" s="508">
        <v>11.791488846215399</v>
      </c>
      <c r="N27" s="511" t="s">
        <v>791</v>
      </c>
      <c r="O27" s="508">
        <f t="shared" si="8"/>
        <v>1.2</v>
      </c>
      <c r="P27" s="508">
        <f t="shared" si="9"/>
        <v>7.3339999999999996</v>
      </c>
      <c r="Q27" s="508">
        <f t="shared" si="4"/>
        <v>7.6470000000000002</v>
      </c>
      <c r="R27" s="508">
        <f t="shared" si="5"/>
        <v>15.326765169397378</v>
      </c>
      <c r="S27" s="508">
        <f t="shared" si="0"/>
        <v>16.324392433246739</v>
      </c>
      <c r="T27" s="508">
        <f t="shared" si="1"/>
        <v>18.442599820180199</v>
      </c>
      <c r="U27" s="508">
        <f t="shared" si="2"/>
        <v>12.384811720880201</v>
      </c>
      <c r="V27" s="508">
        <f t="shared" si="3"/>
        <v>11.8315004894478</v>
      </c>
      <c r="W27" s="508">
        <f t="shared" si="3"/>
        <v>11.791488846215399</v>
      </c>
    </row>
    <row r="28" spans="2:23">
      <c r="C28" s="115" t="s">
        <v>363</v>
      </c>
      <c r="D28" s="512">
        <v>2241.5730000000003</v>
      </c>
      <c r="E28" s="513">
        <v>2134.6890000000003</v>
      </c>
      <c r="F28" s="513">
        <v>1820.3879999999999</v>
      </c>
      <c r="G28" s="513">
        <v>1748.2854194862218</v>
      </c>
      <c r="H28" s="513">
        <v>1722.2693871328602</v>
      </c>
      <c r="I28" s="513">
        <v>2205.1292786389008</v>
      </c>
      <c r="J28" s="513">
        <v>2330.2544580010936</v>
      </c>
      <c r="K28" s="513">
        <v>2275.2253864878307</v>
      </c>
      <c r="L28" s="513">
        <v>2241.3499361367799</v>
      </c>
      <c r="N28" s="115" t="s">
        <v>363</v>
      </c>
      <c r="O28" s="512">
        <f t="shared" si="8"/>
        <v>2241.5730000000003</v>
      </c>
      <c r="P28" s="513">
        <f t="shared" si="9"/>
        <v>2134.6890000000003</v>
      </c>
      <c r="Q28" s="513">
        <f t="shared" si="4"/>
        <v>1820.3879999999999</v>
      </c>
      <c r="R28" s="513">
        <f t="shared" si="5"/>
        <v>1748.2854194862218</v>
      </c>
      <c r="S28" s="513">
        <f t="shared" si="0"/>
        <v>1722.2693871328602</v>
      </c>
      <c r="T28" s="513">
        <f t="shared" si="1"/>
        <v>2205.1292786389008</v>
      </c>
      <c r="U28" s="513">
        <f t="shared" si="2"/>
        <v>2330.2544580010936</v>
      </c>
      <c r="V28" s="513">
        <f t="shared" si="3"/>
        <v>2275.2253864878307</v>
      </c>
      <c r="W28" s="513">
        <f t="shared" si="3"/>
        <v>2241.3499361367799</v>
      </c>
    </row>
    <row r="29" spans="2:23">
      <c r="C29" s="115" t="s">
        <v>123</v>
      </c>
      <c r="D29" s="504">
        <v>9.2999999999999999E-2</v>
      </c>
      <c r="E29" s="505">
        <v>3.5972561777710022E-2</v>
      </c>
      <c r="F29" s="505">
        <v>2.86E-2</v>
      </c>
      <c r="G29" s="505">
        <v>4.6582590220408893E-2</v>
      </c>
      <c r="H29" s="505">
        <v>1.8777271637499999E-2</v>
      </c>
      <c r="I29" s="505">
        <v>8.0560654410590002E-2</v>
      </c>
      <c r="J29" s="505">
        <v>0.11731212845584001</v>
      </c>
      <c r="K29" s="505">
        <v>3.9358362609050124E-2</v>
      </c>
      <c r="L29" s="505">
        <v>3.9260170113547321E-2</v>
      </c>
      <c r="N29" s="115" t="s">
        <v>410</v>
      </c>
      <c r="O29" s="504">
        <f t="shared" si="8"/>
        <v>9.2999999999999999E-2</v>
      </c>
      <c r="P29" s="505">
        <f t="shared" si="9"/>
        <v>3.5972561777710022E-2</v>
      </c>
      <c r="Q29" s="505">
        <f t="shared" si="4"/>
        <v>2.86E-2</v>
      </c>
      <c r="R29" s="505">
        <f t="shared" si="5"/>
        <v>4.6582590220408893E-2</v>
      </c>
      <c r="S29" s="505">
        <f t="shared" si="0"/>
        <v>1.8777271637499999E-2</v>
      </c>
      <c r="T29" s="505">
        <f t="shared" si="1"/>
        <v>8.0560654410590002E-2</v>
      </c>
      <c r="U29" s="505">
        <f t="shared" si="2"/>
        <v>0.11731212845584001</v>
      </c>
      <c r="V29" s="505">
        <f t="shared" si="3"/>
        <v>3.9358362609050124E-2</v>
      </c>
      <c r="W29" s="505">
        <f t="shared" si="3"/>
        <v>3.9260170113547321E-2</v>
      </c>
    </row>
    <row r="30" spans="2:23" ht="15" thickBot="1">
      <c r="C30" s="506" t="s">
        <v>768</v>
      </c>
      <c r="D30" s="508">
        <v>123.66831955922865</v>
      </c>
      <c r="E30" s="508">
        <v>128.1564738292011</v>
      </c>
      <c r="F30" s="508">
        <v>132.01983471074382</v>
      </c>
      <c r="G30" s="508">
        <v>138.16991287052343</v>
      </c>
      <c r="H30" s="508">
        <v>140.72794896969697</v>
      </c>
      <c r="I30" s="508">
        <v>152.33218848484844</v>
      </c>
      <c r="J30" s="508">
        <v>158.8935110743802</v>
      </c>
      <c r="K30" s="508">
        <v>94.966692925619824</v>
      </c>
      <c r="L30" s="508">
        <f>104866.145734413/1000</f>
        <v>104.86614573441301</v>
      </c>
      <c r="N30" s="506" t="s">
        <v>768</v>
      </c>
      <c r="O30" s="508">
        <f t="shared" si="8"/>
        <v>123.66831955922865</v>
      </c>
      <c r="P30" s="508">
        <f t="shared" si="9"/>
        <v>128.1564738292011</v>
      </c>
      <c r="Q30" s="508">
        <f t="shared" si="4"/>
        <v>132.01983471074382</v>
      </c>
      <c r="R30" s="508">
        <f t="shared" si="5"/>
        <v>138.16991287052343</v>
      </c>
      <c r="S30" s="508">
        <f t="shared" si="0"/>
        <v>140.72794896969697</v>
      </c>
      <c r="T30" s="508">
        <f t="shared" si="1"/>
        <v>152.33218848484844</v>
      </c>
      <c r="U30" s="508">
        <f t="shared" si="2"/>
        <v>158.8935110743802</v>
      </c>
      <c r="V30" s="508">
        <f t="shared" si="3"/>
        <v>94.966692925619824</v>
      </c>
      <c r="W30" s="508">
        <f t="shared" si="3"/>
        <v>104.86614573441301</v>
      </c>
    </row>
    <row r="31" spans="2:23" ht="15" thickBot="1">
      <c r="C31" s="507" t="s">
        <v>795</v>
      </c>
      <c r="D31" s="508">
        <v>5.2132848988064344</v>
      </c>
      <c r="E31" s="508">
        <v>5.4011416709911773</v>
      </c>
      <c r="F31" s="508">
        <v>5.3710430721328484</v>
      </c>
      <c r="G31" s="508">
        <v>5.6215353710430724</v>
      </c>
      <c r="H31" s="508">
        <v>5.7270924545926309</v>
      </c>
      <c r="I31" s="508">
        <v>6.1884707524649718</v>
      </c>
      <c r="J31" s="508">
        <v>6.9144534613388693</v>
      </c>
      <c r="K31" s="508">
        <v>7.1865944992215871</v>
      </c>
      <c r="L31" s="508">
        <f>7496.44647647352/1000</f>
        <v>7.4964464764735199</v>
      </c>
      <c r="N31" s="507" t="s">
        <v>795</v>
      </c>
      <c r="O31" s="508">
        <f t="shared" si="8"/>
        <v>5.2132848988064344</v>
      </c>
      <c r="P31" s="508">
        <f t="shared" si="9"/>
        <v>5.4011416709911773</v>
      </c>
      <c r="Q31" s="508">
        <f t="shared" si="4"/>
        <v>5.3710430721328484</v>
      </c>
      <c r="R31" s="508">
        <f t="shared" si="5"/>
        <v>5.6215353710430724</v>
      </c>
      <c r="S31" s="508">
        <f t="shared" si="0"/>
        <v>5.7270924545926309</v>
      </c>
      <c r="T31" s="508">
        <f t="shared" si="1"/>
        <v>6.1884707524649718</v>
      </c>
      <c r="U31" s="508">
        <f t="shared" si="2"/>
        <v>6.9144534613388693</v>
      </c>
      <c r="V31" s="508">
        <f t="shared" si="3"/>
        <v>7.1865944992215871</v>
      </c>
      <c r="W31" s="508">
        <f t="shared" si="3"/>
        <v>7.4964464764735199</v>
      </c>
    </row>
    <row r="32" spans="2:23" ht="13.5" thickBot="1">
      <c r="C32" s="507" t="s">
        <v>764</v>
      </c>
      <c r="D32" s="508">
        <v>14.347690710949662</v>
      </c>
      <c r="E32" s="508">
        <v>14.811624286455631</v>
      </c>
      <c r="F32" s="508">
        <v>15.23404255319149</v>
      </c>
      <c r="G32" s="508">
        <v>15.945927649195642</v>
      </c>
      <c r="H32" s="508">
        <v>17.05321944992216</v>
      </c>
      <c r="I32" s="508">
        <v>18.427037872340428</v>
      </c>
      <c r="J32" s="508">
        <v>20.588752942397512</v>
      </c>
      <c r="K32" s="508">
        <v>21.39909105345096</v>
      </c>
      <c r="L32" s="508">
        <f>22725.208744942/1000</f>
        <v>22.725208744941998</v>
      </c>
      <c r="N32" s="507" t="s">
        <v>764</v>
      </c>
      <c r="O32" s="508">
        <f t="shared" si="8"/>
        <v>14.347690710949662</v>
      </c>
      <c r="P32" s="508">
        <f t="shared" si="9"/>
        <v>14.811624286455631</v>
      </c>
      <c r="Q32" s="508">
        <f t="shared" si="4"/>
        <v>15.23404255319149</v>
      </c>
      <c r="R32" s="508">
        <f t="shared" si="5"/>
        <v>15.945927649195642</v>
      </c>
      <c r="S32" s="508">
        <f t="shared" si="0"/>
        <v>17.05321944992216</v>
      </c>
      <c r="T32" s="508">
        <f t="shared" si="1"/>
        <v>18.427037872340428</v>
      </c>
      <c r="U32" s="508">
        <f t="shared" si="2"/>
        <v>20.588752942397512</v>
      </c>
      <c r="V32" s="508">
        <f t="shared" si="3"/>
        <v>21.39909105345096</v>
      </c>
      <c r="W32" s="508">
        <f t="shared" si="3"/>
        <v>22.725208744941998</v>
      </c>
    </row>
    <row r="33" spans="2:23" ht="15" thickBot="1">
      <c r="C33" s="507" t="s">
        <v>796</v>
      </c>
      <c r="D33" s="508">
        <v>60.525168655941883</v>
      </c>
      <c r="E33" s="508">
        <v>62.702646600934095</v>
      </c>
      <c r="F33" s="508">
        <v>64.491956408925788</v>
      </c>
      <c r="G33" s="508">
        <v>67.496660072651792</v>
      </c>
      <c r="H33" s="508">
        <v>70.512471146860406</v>
      </c>
      <c r="I33" s="508">
        <v>77.350140633108481</v>
      </c>
      <c r="J33" s="508">
        <v>86.424250420342503</v>
      </c>
      <c r="K33" s="508">
        <v>89.825761141670981</v>
      </c>
      <c r="L33" s="508">
        <f>98983.1891351389/1000</f>
        <v>98.9831891351389</v>
      </c>
      <c r="N33" s="507" t="s">
        <v>796</v>
      </c>
      <c r="O33" s="508">
        <f t="shared" si="8"/>
        <v>60.525168655941883</v>
      </c>
      <c r="P33" s="508">
        <f t="shared" si="9"/>
        <v>62.702646600934095</v>
      </c>
      <c r="Q33" s="508">
        <f t="shared" si="4"/>
        <v>64.491956408925788</v>
      </c>
      <c r="R33" s="508">
        <f t="shared" si="5"/>
        <v>67.496660072651792</v>
      </c>
      <c r="S33" s="508">
        <f t="shared" si="0"/>
        <v>70.512471146860406</v>
      </c>
      <c r="T33" s="508">
        <f t="shared" si="1"/>
        <v>77.350140633108481</v>
      </c>
      <c r="U33" s="508">
        <f t="shared" si="2"/>
        <v>86.424250420342503</v>
      </c>
      <c r="V33" s="508">
        <f t="shared" si="3"/>
        <v>89.825761141670981</v>
      </c>
      <c r="W33" s="508">
        <f t="shared" si="3"/>
        <v>98.9831891351389</v>
      </c>
    </row>
    <row r="34" spans="2:23" ht="13.5" thickBot="1">
      <c r="C34" s="507" t="s">
        <v>765</v>
      </c>
      <c r="D34" s="508">
        <v>192.42424242424244</v>
      </c>
      <c r="E34" s="508">
        <v>198.65013774104685</v>
      </c>
      <c r="F34" s="508">
        <v>204.32176308539945</v>
      </c>
      <c r="G34" s="508">
        <v>213.84022934435265</v>
      </c>
      <c r="H34" s="508">
        <v>217.85556507988991</v>
      </c>
      <c r="I34" s="508">
        <v>235.40615100826446</v>
      </c>
      <c r="J34" s="508">
        <v>257.5947209476584</v>
      </c>
      <c r="K34" s="508">
        <v>267.73320869421485</v>
      </c>
      <c r="L34" s="508">
        <f>278244.831812447/1000</f>
        <v>278.24483181244699</v>
      </c>
      <c r="N34" s="507" t="s">
        <v>765</v>
      </c>
      <c r="O34" s="508">
        <f t="shared" si="8"/>
        <v>192.42424242424244</v>
      </c>
      <c r="P34" s="508">
        <f t="shared" si="9"/>
        <v>198.65013774104685</v>
      </c>
      <c r="Q34" s="508">
        <f t="shared" si="4"/>
        <v>204.32176308539945</v>
      </c>
      <c r="R34" s="508">
        <f t="shared" si="5"/>
        <v>213.84022934435265</v>
      </c>
      <c r="S34" s="508">
        <f t="shared" si="0"/>
        <v>217.85556507988991</v>
      </c>
      <c r="T34" s="508">
        <f t="shared" si="1"/>
        <v>235.40615100826446</v>
      </c>
      <c r="U34" s="508">
        <f t="shared" si="2"/>
        <v>257.5947209476584</v>
      </c>
      <c r="V34" s="508">
        <f t="shared" si="3"/>
        <v>267.73320869421485</v>
      </c>
      <c r="W34" s="508">
        <f t="shared" si="3"/>
        <v>278.24483181244699</v>
      </c>
    </row>
    <row r="35" spans="2:23" ht="15" thickBot="1">
      <c r="C35" s="507" t="s">
        <v>769</v>
      </c>
      <c r="D35" s="508">
        <v>39.352066115702485</v>
      </c>
      <c r="E35" s="508">
        <v>40.62589531680441</v>
      </c>
      <c r="F35" s="508">
        <v>41.785123966942152</v>
      </c>
      <c r="G35" s="508">
        <v>43.732262804407725</v>
      </c>
      <c r="H35" s="508">
        <v>44.553435300275474</v>
      </c>
      <c r="I35" s="508">
        <v>48.14268901928375</v>
      </c>
      <c r="J35" s="508">
        <v>52.685578077134984</v>
      </c>
      <c r="K35" s="508">
        <v>54.759192341597796</v>
      </c>
      <c r="L35" s="508">
        <f>56908.9566391877/1000</f>
        <v>56.9089566391877</v>
      </c>
      <c r="N35" s="507" t="s">
        <v>769</v>
      </c>
      <c r="O35" s="508">
        <f t="shared" si="8"/>
        <v>39.352066115702485</v>
      </c>
      <c r="P35" s="508">
        <f t="shared" si="9"/>
        <v>40.62589531680441</v>
      </c>
      <c r="Q35" s="508">
        <f t="shared" si="4"/>
        <v>41.785123966942152</v>
      </c>
      <c r="R35" s="508">
        <f t="shared" si="5"/>
        <v>43.732262804407725</v>
      </c>
      <c r="S35" s="508">
        <f t="shared" si="0"/>
        <v>44.553435300275474</v>
      </c>
      <c r="T35" s="508">
        <f t="shared" si="1"/>
        <v>48.14268901928375</v>
      </c>
      <c r="U35" s="508">
        <f t="shared" si="2"/>
        <v>52.685578077134984</v>
      </c>
      <c r="V35" s="508">
        <f t="shared" si="3"/>
        <v>54.759192341597796</v>
      </c>
      <c r="W35" s="508">
        <f t="shared" si="3"/>
        <v>56.9089566391877</v>
      </c>
    </row>
    <row r="36" spans="2:23" ht="15" thickBot="1">
      <c r="C36" s="507" t="s">
        <v>770</v>
      </c>
      <c r="D36" s="508">
        <v>58.740495867768601</v>
      </c>
      <c r="E36" s="508">
        <v>60.64022038567493</v>
      </c>
      <c r="F36" s="508">
        <v>62.372451790633612</v>
      </c>
      <c r="G36" s="508">
        <v>65.277599366391186</v>
      </c>
      <c r="H36" s="508">
        <v>66.503334490358128</v>
      </c>
      <c r="I36" s="508">
        <v>71.860886341597791</v>
      </c>
      <c r="J36" s="508">
        <v>78.635158600550966</v>
      </c>
      <c r="K36" s="508">
        <v>81.730103966942139</v>
      </c>
      <c r="L36" s="508">
        <f>84938.9987713476/1000</f>
        <v>84.938998771347599</v>
      </c>
      <c r="N36" s="507" t="s">
        <v>770</v>
      </c>
      <c r="O36" s="508">
        <f t="shared" si="8"/>
        <v>58.740495867768601</v>
      </c>
      <c r="P36" s="508">
        <f t="shared" si="9"/>
        <v>60.64022038567493</v>
      </c>
      <c r="Q36" s="508">
        <f t="shared" si="4"/>
        <v>62.372451790633612</v>
      </c>
      <c r="R36" s="508">
        <f t="shared" si="5"/>
        <v>65.277599366391186</v>
      </c>
      <c r="S36" s="508">
        <f t="shared" si="0"/>
        <v>66.503334490358128</v>
      </c>
      <c r="T36" s="508">
        <f t="shared" si="1"/>
        <v>71.860886341597791</v>
      </c>
      <c r="U36" s="508">
        <f t="shared" si="2"/>
        <v>78.635158600550966</v>
      </c>
      <c r="V36" s="508">
        <f t="shared" si="3"/>
        <v>81.730103966942139</v>
      </c>
      <c r="W36" s="508">
        <f t="shared" si="3"/>
        <v>84.938998771347599</v>
      </c>
    </row>
    <row r="37" spans="2:23" ht="15" thickBot="1">
      <c r="B37" s="509"/>
      <c r="C37" s="507" t="s">
        <v>797</v>
      </c>
      <c r="D37" s="508">
        <v>10.703030303030303</v>
      </c>
      <c r="E37" s="508">
        <v>11.087603305785123</v>
      </c>
      <c r="F37" s="508">
        <v>11.265013774104684</v>
      </c>
      <c r="G37" s="508">
        <v>30.368556595041319</v>
      </c>
      <c r="H37" s="508">
        <v>30.990027900826448</v>
      </c>
      <c r="I37" s="508">
        <v>33.926277707988987</v>
      </c>
      <c r="J37" s="508">
        <v>37.754334523415977</v>
      </c>
      <c r="K37" s="508">
        <v>39.240280661157065</v>
      </c>
      <c r="L37" s="508">
        <f>40128.2008997752/1000</f>
        <v>40.128200899775202</v>
      </c>
      <c r="N37" s="507" t="s">
        <v>797</v>
      </c>
      <c r="O37" s="508">
        <f t="shared" si="8"/>
        <v>10.703030303030303</v>
      </c>
      <c r="P37" s="508">
        <f t="shared" si="9"/>
        <v>11.087603305785123</v>
      </c>
      <c r="Q37" s="508">
        <f t="shared" si="4"/>
        <v>11.265013774104684</v>
      </c>
      <c r="R37" s="508">
        <f t="shared" si="5"/>
        <v>30.368556595041319</v>
      </c>
      <c r="S37" s="508">
        <f t="shared" si="0"/>
        <v>30.990027900826448</v>
      </c>
      <c r="T37" s="508">
        <f t="shared" si="1"/>
        <v>33.926277707988987</v>
      </c>
      <c r="U37" s="508">
        <f t="shared" si="2"/>
        <v>37.754334523415977</v>
      </c>
      <c r="V37" s="508">
        <f t="shared" si="3"/>
        <v>39.240280661157065</v>
      </c>
      <c r="W37" s="508">
        <f t="shared" si="3"/>
        <v>40.128200899775202</v>
      </c>
    </row>
    <row r="38" spans="2:23" ht="15" thickBot="1">
      <c r="C38" s="507" t="s">
        <v>771</v>
      </c>
      <c r="D38" s="508">
        <v>17.238194084068503</v>
      </c>
      <c r="E38" s="508">
        <v>18.25947067981318</v>
      </c>
      <c r="F38" s="508">
        <v>18.780487804878046</v>
      </c>
      <c r="G38" s="508">
        <v>19.649297215126463</v>
      </c>
      <c r="H38" s="508">
        <v>19.976130260107489</v>
      </c>
      <c r="I38" s="508">
        <v>21.745227991511417</v>
      </c>
      <c r="J38" s="508">
        <v>17.956527946757863</v>
      </c>
      <c r="K38" s="508">
        <v>15.07216558472939</v>
      </c>
      <c r="L38" s="508">
        <f>14022.8726466026/1000</f>
        <v>14.0228726466026</v>
      </c>
      <c r="N38" s="507" t="s">
        <v>771</v>
      </c>
      <c r="O38" s="508">
        <f t="shared" si="8"/>
        <v>17.238194084068503</v>
      </c>
      <c r="P38" s="508">
        <f t="shared" si="9"/>
        <v>18.25947067981318</v>
      </c>
      <c r="Q38" s="508">
        <f t="shared" si="4"/>
        <v>18.780487804878046</v>
      </c>
      <c r="R38" s="508">
        <f t="shared" si="5"/>
        <v>19.649297215126463</v>
      </c>
      <c r="S38" s="508">
        <f t="shared" si="0"/>
        <v>19.976130260107489</v>
      </c>
      <c r="T38" s="508">
        <f t="shared" si="1"/>
        <v>21.745227991511417</v>
      </c>
      <c r="U38" s="508">
        <f t="shared" si="2"/>
        <v>17.956527946757863</v>
      </c>
      <c r="V38" s="508">
        <f t="shared" si="3"/>
        <v>15.07216558472939</v>
      </c>
      <c r="W38" s="508">
        <f t="shared" si="3"/>
        <v>14.0228726466026</v>
      </c>
    </row>
    <row r="39" spans="2:23" ht="15" thickBot="1">
      <c r="C39" s="507" t="s">
        <v>772</v>
      </c>
      <c r="D39" s="508">
        <v>36.204958677685951</v>
      </c>
      <c r="E39" s="508">
        <v>37.512947658402204</v>
      </c>
      <c r="F39" s="508">
        <v>39.39504132231405</v>
      </c>
      <c r="G39" s="508">
        <v>37.862297442163083</v>
      </c>
      <c r="H39" s="508">
        <v>40.12991768162032</v>
      </c>
      <c r="I39" s="508">
        <v>44.530676921204865</v>
      </c>
      <c r="J39" s="508">
        <v>48.480592138451883</v>
      </c>
      <c r="K39" s="508">
        <v>51.712082293593745</v>
      </c>
      <c r="L39" s="508">
        <f>54885.1840352892/1000</f>
        <v>54.8851840352892</v>
      </c>
      <c r="N39" s="507" t="s">
        <v>772</v>
      </c>
      <c r="O39" s="508">
        <f t="shared" si="8"/>
        <v>36.204958677685951</v>
      </c>
      <c r="P39" s="508">
        <f t="shared" si="9"/>
        <v>37.512947658402204</v>
      </c>
      <c r="Q39" s="508">
        <f t="shared" si="4"/>
        <v>39.39504132231405</v>
      </c>
      <c r="R39" s="508">
        <f t="shared" si="5"/>
        <v>37.862297442163083</v>
      </c>
      <c r="S39" s="508">
        <f t="shared" si="0"/>
        <v>40.12991768162032</v>
      </c>
      <c r="T39" s="508">
        <f t="shared" si="1"/>
        <v>44.530676921204865</v>
      </c>
      <c r="U39" s="508">
        <f t="shared" si="2"/>
        <v>48.480592138451883</v>
      </c>
      <c r="V39" s="508">
        <f t="shared" si="3"/>
        <v>51.712082293593745</v>
      </c>
      <c r="W39" s="508">
        <f t="shared" si="3"/>
        <v>54.8851840352892</v>
      </c>
    </row>
    <row r="40" spans="2:23" ht="15" thickBot="1">
      <c r="C40" s="507" t="s">
        <v>773</v>
      </c>
      <c r="D40" s="508">
        <v>6.5594187856772184</v>
      </c>
      <c r="E40" s="508">
        <v>6.7960560456668393</v>
      </c>
      <c r="F40" s="508">
        <v>6.9901401141670991</v>
      </c>
      <c r="G40" s="508">
        <v>7.3139038522849731</v>
      </c>
      <c r="H40" s="508">
        <v>7.4512390177651753</v>
      </c>
      <c r="I40" s="508">
        <v>8.1345832348416778</v>
      </c>
      <c r="J40" s="508">
        <v>9.08805886926414</v>
      </c>
      <c r="K40" s="508">
        <v>9.4457493217145831</v>
      </c>
      <c r="L40" s="508">
        <f>9828.14021458295/1000</f>
        <v>9.82814021458295</v>
      </c>
      <c r="N40" s="507" t="s">
        <v>773</v>
      </c>
      <c r="O40" s="508">
        <f t="shared" si="8"/>
        <v>6.5594187856772184</v>
      </c>
      <c r="P40" s="508">
        <f t="shared" si="9"/>
        <v>6.7960560456668393</v>
      </c>
      <c r="Q40" s="508">
        <f t="shared" si="4"/>
        <v>6.9901401141670991</v>
      </c>
      <c r="R40" s="508">
        <f t="shared" si="5"/>
        <v>7.3139038522849731</v>
      </c>
      <c r="S40" s="508">
        <f t="shared" si="0"/>
        <v>7.4512390177651753</v>
      </c>
      <c r="T40" s="508">
        <f t="shared" si="1"/>
        <v>8.1345832348416778</v>
      </c>
      <c r="U40" s="508">
        <f t="shared" si="2"/>
        <v>9.08805886926414</v>
      </c>
      <c r="V40" s="508">
        <f t="shared" si="3"/>
        <v>9.4457493217145831</v>
      </c>
      <c r="W40" s="508">
        <f t="shared" si="3"/>
        <v>9.82814021458295</v>
      </c>
    </row>
    <row r="41" spans="2:23" ht="15" thickBot="1">
      <c r="C41" s="507" t="s">
        <v>774</v>
      </c>
      <c r="D41" s="508">
        <v>4.2553191489361701</v>
      </c>
      <c r="E41" s="508">
        <v>3.8629994810586403</v>
      </c>
      <c r="F41" s="508">
        <v>3.9740529320186821</v>
      </c>
      <c r="G41" s="508">
        <v>4.1790500176394083</v>
      </c>
      <c r="H41" s="508">
        <v>4.2575211601123071</v>
      </c>
      <c r="I41" s="508">
        <v>5.0347740266524577</v>
      </c>
      <c r="J41" s="508">
        <v>6.5347593743570309</v>
      </c>
      <c r="K41" s="508">
        <v>6.8336688270212775</v>
      </c>
      <c r="L41" s="508">
        <f>7109.52818511406/1000</f>
        <v>7.1095281851140602</v>
      </c>
      <c r="N41" s="507" t="s">
        <v>774</v>
      </c>
      <c r="O41" s="508">
        <f t="shared" si="8"/>
        <v>4.2553191489361701</v>
      </c>
      <c r="P41" s="508">
        <f t="shared" si="9"/>
        <v>3.8629994810586403</v>
      </c>
      <c r="Q41" s="508">
        <f t="shared" si="4"/>
        <v>3.9740529320186821</v>
      </c>
      <c r="R41" s="508">
        <f t="shared" si="5"/>
        <v>4.1790500176394083</v>
      </c>
      <c r="S41" s="508">
        <f t="shared" si="0"/>
        <v>4.2575211601123071</v>
      </c>
      <c r="T41" s="508">
        <f t="shared" si="1"/>
        <v>5.0347740266524577</v>
      </c>
      <c r="U41" s="508">
        <f t="shared" si="2"/>
        <v>6.5347593743570309</v>
      </c>
      <c r="V41" s="508">
        <f t="shared" si="3"/>
        <v>6.8336688270212775</v>
      </c>
      <c r="W41" s="508">
        <f t="shared" si="3"/>
        <v>7.1095281851140602</v>
      </c>
    </row>
    <row r="42" spans="2:23" ht="15" thickBot="1">
      <c r="C42" s="507" t="s">
        <v>775</v>
      </c>
      <c r="D42" s="508">
        <v>55.63636363636364</v>
      </c>
      <c r="E42" s="508">
        <v>57.435812672176304</v>
      </c>
      <c r="F42" s="508">
        <v>59.075482093663908</v>
      </c>
      <c r="G42" s="508">
        <v>61.830971562707255</v>
      </c>
      <c r="H42" s="508">
        <v>62.991988404839681</v>
      </c>
      <c r="I42" s="508">
        <v>68.06666393994152</v>
      </c>
      <c r="J42" s="508">
        <v>74.463450078459516</v>
      </c>
      <c r="K42" s="508">
        <v>77.394204150697504</v>
      </c>
      <c r="L42" s="508">
        <f>80432.6999905452/1000</f>
        <v>80.432699990545203</v>
      </c>
      <c r="N42" s="507" t="s">
        <v>775</v>
      </c>
      <c r="O42" s="508">
        <f t="shared" si="8"/>
        <v>55.63636363636364</v>
      </c>
      <c r="P42" s="508">
        <f t="shared" si="9"/>
        <v>57.435812672176304</v>
      </c>
      <c r="Q42" s="508">
        <f t="shared" si="4"/>
        <v>59.075482093663908</v>
      </c>
      <c r="R42" s="508">
        <f t="shared" si="5"/>
        <v>61.830971562707255</v>
      </c>
      <c r="S42" s="508">
        <f t="shared" si="0"/>
        <v>62.991988404839681</v>
      </c>
      <c r="T42" s="508">
        <f t="shared" si="1"/>
        <v>68.06666393994152</v>
      </c>
      <c r="U42" s="508">
        <f t="shared" si="2"/>
        <v>74.463450078459516</v>
      </c>
      <c r="V42" s="508">
        <f t="shared" si="3"/>
        <v>77.394204150697504</v>
      </c>
      <c r="W42" s="508">
        <f t="shared" si="3"/>
        <v>80.432699990545203</v>
      </c>
    </row>
    <row r="43" spans="2:23" ht="15" thickBot="1">
      <c r="C43" s="507" t="s">
        <v>776</v>
      </c>
      <c r="D43" s="508">
        <v>0</v>
      </c>
      <c r="E43" s="508">
        <v>150.47823691460056</v>
      </c>
      <c r="F43" s="508">
        <v>154.77355371900825</v>
      </c>
      <c r="G43" s="508">
        <v>161.98424271074379</v>
      </c>
      <c r="H43" s="508">
        <v>165.02586461157026</v>
      </c>
      <c r="I43" s="508">
        <v>178.32045554820942</v>
      </c>
      <c r="J43" s="508">
        <v>199.23960795041324</v>
      </c>
      <c r="K43" s="508">
        <v>207.08133822589548</v>
      </c>
      <c r="L43" s="508">
        <f>206805.015213078/1000</f>
        <v>206.80501521307801</v>
      </c>
      <c r="N43" s="507" t="s">
        <v>776</v>
      </c>
      <c r="O43" s="508">
        <f t="shared" si="8"/>
        <v>0</v>
      </c>
      <c r="P43" s="508">
        <f t="shared" si="9"/>
        <v>150.47823691460056</v>
      </c>
      <c r="Q43" s="508">
        <f t="shared" si="4"/>
        <v>154.77355371900825</v>
      </c>
      <c r="R43" s="508">
        <f t="shared" si="5"/>
        <v>161.98424271074379</v>
      </c>
      <c r="S43" s="508">
        <f t="shared" si="0"/>
        <v>165.02586461157026</v>
      </c>
      <c r="T43" s="508">
        <f t="shared" si="1"/>
        <v>178.32045554820942</v>
      </c>
      <c r="U43" s="508">
        <f t="shared" si="2"/>
        <v>199.23960795041324</v>
      </c>
      <c r="V43" s="508">
        <f t="shared" si="3"/>
        <v>207.08133822589548</v>
      </c>
      <c r="W43" s="508">
        <f t="shared" si="3"/>
        <v>206.80501521307801</v>
      </c>
    </row>
    <row r="44" spans="2:23" ht="15" thickBot="1">
      <c r="C44" s="507" t="s">
        <v>777</v>
      </c>
      <c r="D44" s="508">
        <v>0</v>
      </c>
      <c r="E44" s="508">
        <v>35.320110192837461</v>
      </c>
      <c r="F44" s="508">
        <v>36.328374655647387</v>
      </c>
      <c r="G44" s="508">
        <v>38.093071282147214</v>
      </c>
      <c r="H44" s="508">
        <v>38.808355143634323</v>
      </c>
      <c r="I44" s="508">
        <v>41.934781453003296</v>
      </c>
      <c r="J44" s="508">
        <v>46.081022736726446</v>
      </c>
      <c r="K44" s="508">
        <v>47.894693010792409</v>
      </c>
      <c r="L44" s="508">
        <f>49774.8815340958/1000</f>
        <v>49.774881534095805</v>
      </c>
      <c r="N44" s="507" t="s">
        <v>777</v>
      </c>
      <c r="O44" s="508">
        <f t="shared" si="8"/>
        <v>0</v>
      </c>
      <c r="P44" s="508">
        <f t="shared" si="9"/>
        <v>35.320110192837461</v>
      </c>
      <c r="Q44" s="508">
        <f t="shared" si="4"/>
        <v>36.328374655647387</v>
      </c>
      <c r="R44" s="508">
        <f t="shared" si="5"/>
        <v>38.093071282147214</v>
      </c>
      <c r="S44" s="508">
        <f t="shared" si="0"/>
        <v>38.808355143634323</v>
      </c>
      <c r="T44" s="508">
        <f t="shared" si="1"/>
        <v>41.934781453003296</v>
      </c>
      <c r="U44" s="508">
        <f t="shared" si="2"/>
        <v>46.081022736726446</v>
      </c>
      <c r="V44" s="508">
        <f t="shared" si="3"/>
        <v>47.894693010792409</v>
      </c>
      <c r="W44" s="508">
        <f t="shared" si="3"/>
        <v>49.774881534095805</v>
      </c>
    </row>
    <row r="45" spans="2:23" ht="13.5" thickBot="1">
      <c r="C45" s="507" t="s">
        <v>766</v>
      </c>
      <c r="D45" s="508"/>
      <c r="E45" s="508"/>
      <c r="F45" s="508">
        <v>61.189413596263627</v>
      </c>
      <c r="G45" s="508">
        <v>63.242905282823038</v>
      </c>
      <c r="H45" s="508">
        <v>64.430434353918002</v>
      </c>
      <c r="I45" s="508">
        <v>69.620992029060716</v>
      </c>
      <c r="J45" s="508">
        <v>77.788378899844304</v>
      </c>
      <c r="K45" s="508">
        <v>80.849996440062299</v>
      </c>
      <c r="L45" s="508">
        <f>88347.2150851379/1000</f>
        <v>88.347215085137904</v>
      </c>
      <c r="N45" s="507" t="s">
        <v>766</v>
      </c>
      <c r="O45" s="508">
        <f t="shared" si="8"/>
        <v>0</v>
      </c>
      <c r="P45" s="508">
        <f t="shared" si="9"/>
        <v>0</v>
      </c>
      <c r="Q45" s="508">
        <f t="shared" si="4"/>
        <v>61.189413596263627</v>
      </c>
      <c r="R45" s="508">
        <f t="shared" si="5"/>
        <v>63.242905282823038</v>
      </c>
      <c r="S45" s="508">
        <f t="shared" si="0"/>
        <v>64.430434353918002</v>
      </c>
      <c r="T45" s="508">
        <f t="shared" si="1"/>
        <v>69.620992029060716</v>
      </c>
      <c r="U45" s="508">
        <f t="shared" si="2"/>
        <v>77.788378899844304</v>
      </c>
      <c r="V45" s="508">
        <f t="shared" si="3"/>
        <v>80.849996440062299</v>
      </c>
      <c r="W45" s="508">
        <f t="shared" si="3"/>
        <v>88.347215085137904</v>
      </c>
    </row>
    <row r="46" spans="2:23" ht="13.5" thickBot="1">
      <c r="C46" s="507" t="s">
        <v>767</v>
      </c>
      <c r="D46" s="508"/>
      <c r="E46" s="508"/>
      <c r="F46" s="508"/>
      <c r="G46" s="508">
        <v>49.3747717176959</v>
      </c>
      <c r="H46" s="508">
        <v>51.722655090814747</v>
      </c>
      <c r="I46" s="508">
        <v>55.89278897768552</v>
      </c>
      <c r="J46" s="508">
        <v>62.449691084587442</v>
      </c>
      <c r="K46" s="508">
        <v>64.907604172288515</v>
      </c>
      <c r="L46" s="508">
        <f>66968.8325385796/1000</f>
        <v>66.968832538579605</v>
      </c>
      <c r="N46" s="507" t="s">
        <v>767</v>
      </c>
      <c r="O46" s="508"/>
      <c r="P46" s="508"/>
      <c r="Q46" s="508"/>
      <c r="R46" s="508">
        <f t="shared" si="5"/>
        <v>49.3747717176959</v>
      </c>
      <c r="S46" s="508">
        <f t="shared" si="0"/>
        <v>51.722655090814747</v>
      </c>
      <c r="T46" s="508">
        <f t="shared" si="1"/>
        <v>55.89278897768552</v>
      </c>
      <c r="U46" s="508">
        <f t="shared" si="2"/>
        <v>62.449691084587442</v>
      </c>
      <c r="V46" s="508">
        <f t="shared" si="3"/>
        <v>64.907604172288515</v>
      </c>
      <c r="W46" s="508">
        <f t="shared" si="3"/>
        <v>66.968832538579605</v>
      </c>
    </row>
    <row r="47" spans="2:23" ht="15" thickBot="1">
      <c r="C47" s="514" t="s">
        <v>798</v>
      </c>
      <c r="D47" s="508"/>
      <c r="E47" s="508"/>
      <c r="F47" s="508"/>
      <c r="G47" s="508">
        <v>46.629052838609262</v>
      </c>
      <c r="H47" s="508">
        <v>48.295801857810076</v>
      </c>
      <c r="I47" s="508">
        <v>60.127582615464455</v>
      </c>
      <c r="J47" s="508">
        <v>67.181277540217948</v>
      </c>
      <c r="K47" s="508">
        <v>75.610898100674646</v>
      </c>
      <c r="L47" s="508">
        <f>89598.9748140087/1000</f>
        <v>89.598974814008699</v>
      </c>
      <c r="N47" s="514" t="s">
        <v>798</v>
      </c>
      <c r="O47" s="508"/>
      <c r="P47" s="508"/>
      <c r="Q47" s="508"/>
      <c r="R47" s="508">
        <f t="shared" si="5"/>
        <v>46.629052838609262</v>
      </c>
      <c r="S47" s="508">
        <f t="shared" si="0"/>
        <v>48.295801857810076</v>
      </c>
      <c r="T47" s="508">
        <f t="shared" si="1"/>
        <v>60.127582615464455</v>
      </c>
      <c r="U47" s="508">
        <f t="shared" si="2"/>
        <v>67.181277540217948</v>
      </c>
      <c r="V47" s="508">
        <f t="shared" si="3"/>
        <v>75.610898100674646</v>
      </c>
      <c r="W47" s="508">
        <f t="shared" si="3"/>
        <v>89.598974814008699</v>
      </c>
    </row>
    <row r="48" spans="2:23" ht="15" thickBot="1">
      <c r="C48" s="507" t="s">
        <v>799</v>
      </c>
      <c r="D48" s="508"/>
      <c r="E48" s="508"/>
      <c r="F48" s="508"/>
      <c r="G48" s="508">
        <v>13.095124379865075</v>
      </c>
      <c r="H48" s="508">
        <v>13.341015059678258</v>
      </c>
      <c r="I48" s="508">
        <v>14.415775879605603</v>
      </c>
      <c r="J48" s="508">
        <v>16.106921286974572</v>
      </c>
      <c r="K48" s="508">
        <v>16.740862117280745</v>
      </c>
      <c r="L48" s="508">
        <f>16813.1099866418/1000</f>
        <v>16.813109986641802</v>
      </c>
      <c r="N48" s="507" t="s">
        <v>799</v>
      </c>
      <c r="O48" s="522"/>
      <c r="P48" s="522"/>
      <c r="Q48" s="522"/>
      <c r="R48" s="508">
        <f t="shared" si="5"/>
        <v>13.095124379865075</v>
      </c>
      <c r="S48" s="508">
        <f t="shared" si="0"/>
        <v>13.341015059678258</v>
      </c>
      <c r="T48" s="508">
        <f t="shared" si="1"/>
        <v>14.415775879605603</v>
      </c>
      <c r="U48" s="508">
        <f t="shared" si="2"/>
        <v>16.106921286974572</v>
      </c>
      <c r="V48" s="508">
        <f t="shared" si="3"/>
        <v>16.740862117280745</v>
      </c>
      <c r="W48" s="508">
        <f t="shared" si="3"/>
        <v>16.813109986641802</v>
      </c>
    </row>
    <row r="49" spans="3:23" ht="15" thickBot="1">
      <c r="C49" s="507" t="s">
        <v>778</v>
      </c>
      <c r="D49" s="508"/>
      <c r="E49" s="508"/>
      <c r="F49" s="508"/>
      <c r="G49" s="508"/>
      <c r="H49" s="508"/>
      <c r="I49" s="508">
        <v>143.14049586776861</v>
      </c>
      <c r="J49" s="508">
        <v>159.93261210624092</v>
      </c>
      <c r="K49" s="508">
        <v>166.22728645730029</v>
      </c>
      <c r="L49" s="508">
        <f>162495.698026556/1000</f>
        <v>162.495698026556</v>
      </c>
      <c r="N49" s="507" t="s">
        <v>778</v>
      </c>
      <c r="O49" s="508"/>
      <c r="P49" s="508"/>
      <c r="Q49" s="508"/>
      <c r="R49" s="508"/>
      <c r="S49" s="508"/>
      <c r="T49" s="508">
        <f t="shared" si="1"/>
        <v>143.14049586776861</v>
      </c>
      <c r="U49" s="508">
        <f t="shared" si="2"/>
        <v>159.93261210624092</v>
      </c>
      <c r="V49" s="508">
        <f t="shared" si="3"/>
        <v>166.22728645730029</v>
      </c>
      <c r="W49" s="508">
        <f t="shared" si="3"/>
        <v>162.495698026556</v>
      </c>
    </row>
    <row r="50" spans="3:23" ht="15" thickBot="1">
      <c r="C50" s="507" t="s">
        <v>779</v>
      </c>
      <c r="D50" s="508"/>
      <c r="E50" s="508"/>
      <c r="F50" s="508"/>
      <c r="G50" s="508"/>
      <c r="H50" s="508"/>
      <c r="I50" s="508"/>
      <c r="J50" s="508">
        <v>19.498702646600933</v>
      </c>
      <c r="K50" s="508">
        <v>21.390872848988064</v>
      </c>
      <c r="L50" s="508">
        <f>22201.2718246533/1000</f>
        <v>22.201271824653301</v>
      </c>
      <c r="N50" s="507" t="s">
        <v>779</v>
      </c>
      <c r="O50" s="522"/>
      <c r="P50" s="522"/>
      <c r="Q50" s="522"/>
      <c r="R50" s="508"/>
      <c r="S50" s="508"/>
      <c r="T50" s="508"/>
      <c r="U50" s="508">
        <f t="shared" ref="U50:W54" si="10">J50</f>
        <v>19.498702646600933</v>
      </c>
      <c r="V50" s="508">
        <f t="shared" si="10"/>
        <v>21.390872848988064</v>
      </c>
      <c r="W50" s="508">
        <f t="shared" si="10"/>
        <v>22.201271824653301</v>
      </c>
    </row>
    <row r="51" spans="3:23" ht="15" thickBot="1">
      <c r="C51" s="507" t="s">
        <v>800</v>
      </c>
      <c r="D51" s="508"/>
      <c r="E51" s="508"/>
      <c r="F51" s="508"/>
      <c r="G51" s="508"/>
      <c r="H51" s="508"/>
      <c r="I51" s="508"/>
      <c r="J51" s="508">
        <v>100.69421487603306</v>
      </c>
      <c r="K51" s="508">
        <v>104.65737429775757</v>
      </c>
      <c r="L51" s="508">
        <f>102789.289091147/1000</f>
        <v>102.789289091147</v>
      </c>
      <c r="N51" s="507" t="s">
        <v>800</v>
      </c>
      <c r="O51" s="508"/>
      <c r="P51" s="508"/>
      <c r="Q51" s="508"/>
      <c r="R51" s="508"/>
      <c r="S51" s="508"/>
      <c r="T51" s="508"/>
      <c r="U51" s="508">
        <f t="shared" si="10"/>
        <v>100.69421487603306</v>
      </c>
      <c r="V51" s="508">
        <f t="shared" si="10"/>
        <v>104.65737429775757</v>
      </c>
      <c r="W51" s="508">
        <f t="shared" si="10"/>
        <v>102.789289091147</v>
      </c>
    </row>
    <row r="52" spans="3:23" ht="14.5">
      <c r="C52" s="515" t="s">
        <v>801</v>
      </c>
      <c r="D52" s="508"/>
      <c r="E52" s="508"/>
      <c r="F52" s="508"/>
      <c r="G52" s="508"/>
      <c r="H52" s="508"/>
      <c r="I52" s="508"/>
      <c r="J52" s="508">
        <v>167.74765840220385</v>
      </c>
      <c r="K52" s="508">
        <v>174.35089132853574</v>
      </c>
      <c r="L52" s="508">
        <f>182047.175448667/1000</f>
        <v>182.04717544866699</v>
      </c>
      <c r="N52" s="515" t="s">
        <v>801</v>
      </c>
      <c r="O52" s="522"/>
      <c r="P52" s="522"/>
      <c r="Q52" s="522"/>
      <c r="R52" s="508"/>
      <c r="S52" s="508"/>
      <c r="T52" s="508"/>
      <c r="U52" s="508">
        <f t="shared" si="10"/>
        <v>167.74765840220385</v>
      </c>
      <c r="V52" s="508">
        <f t="shared" si="10"/>
        <v>174.35089132853574</v>
      </c>
      <c r="W52" s="508">
        <f t="shared" si="10"/>
        <v>182.04717544866699</v>
      </c>
    </row>
    <row r="53" spans="3:23">
      <c r="C53" s="115" t="s">
        <v>363</v>
      </c>
      <c r="D53" s="512">
        <v>624.86855286840193</v>
      </c>
      <c r="E53" s="513">
        <v>831.74137678144848</v>
      </c>
      <c r="F53" s="513">
        <v>917.36777560003475</v>
      </c>
      <c r="G53" s="513">
        <v>1083.7073723754127</v>
      </c>
      <c r="H53" s="513">
        <v>1110.3540174342929</v>
      </c>
      <c r="I53" s="513">
        <v>1354.5986403048471</v>
      </c>
      <c r="J53" s="513">
        <v>1772.7342359843526</v>
      </c>
      <c r="K53" s="513">
        <v>1777.0106124612075</v>
      </c>
      <c r="L53" s="513">
        <f>1848411.86684843/1000</f>
        <v>1848.41186684843</v>
      </c>
      <c r="N53" s="115" t="s">
        <v>363</v>
      </c>
      <c r="O53" s="512">
        <f t="shared" ref="O53:R54" si="11">D53</f>
        <v>624.86855286840193</v>
      </c>
      <c r="P53" s="513">
        <f t="shared" si="11"/>
        <v>831.74137678144848</v>
      </c>
      <c r="Q53" s="513">
        <f t="shared" si="11"/>
        <v>917.36777560003475</v>
      </c>
      <c r="R53" s="513">
        <f t="shared" si="11"/>
        <v>1083.7073723754127</v>
      </c>
      <c r="S53" s="513">
        <f t="shared" si="0"/>
        <v>1110.3540174342929</v>
      </c>
      <c r="T53" s="513">
        <f>I53</f>
        <v>1354.5986403048471</v>
      </c>
      <c r="U53" s="513">
        <f t="shared" si="10"/>
        <v>1772.7342359843526</v>
      </c>
      <c r="V53" s="513">
        <f t="shared" si="10"/>
        <v>1777.0106124612075</v>
      </c>
      <c r="W53" s="513">
        <f t="shared" si="10"/>
        <v>1848.41186684843</v>
      </c>
    </row>
    <row r="54" spans="3:23">
      <c r="C54" s="115" t="s">
        <v>20</v>
      </c>
      <c r="D54" s="512">
        <v>2866.4415528684021</v>
      </c>
      <c r="E54" s="513">
        <v>2966.430376781449</v>
      </c>
      <c r="F54" s="513">
        <v>2737.7557756000347</v>
      </c>
      <c r="G54" s="513">
        <v>2831.9927918616345</v>
      </c>
      <c r="H54" s="513">
        <v>2832.6234045671531</v>
      </c>
      <c r="I54" s="513">
        <v>3559.7279189437477</v>
      </c>
      <c r="J54" s="513">
        <v>4102.9886939854459</v>
      </c>
      <c r="K54" s="513">
        <v>4052.2359989490383</v>
      </c>
      <c r="L54" s="513">
        <f>4089761.8029852/1000</f>
        <v>4089.7618029852001</v>
      </c>
      <c r="N54" s="115" t="s">
        <v>20</v>
      </c>
      <c r="O54" s="512">
        <f t="shared" si="11"/>
        <v>2866.4415528684021</v>
      </c>
      <c r="P54" s="513">
        <f t="shared" si="11"/>
        <v>2966.430376781449</v>
      </c>
      <c r="Q54" s="513">
        <f t="shared" si="11"/>
        <v>2737.7557756000347</v>
      </c>
      <c r="R54" s="513">
        <f t="shared" si="11"/>
        <v>2831.9927918616345</v>
      </c>
      <c r="S54" s="513">
        <f t="shared" si="0"/>
        <v>2832.6234045671531</v>
      </c>
      <c r="T54" s="513">
        <f>I54</f>
        <v>3559.7279189437477</v>
      </c>
      <c r="U54" s="513">
        <f t="shared" si="10"/>
        <v>4102.9886939854459</v>
      </c>
      <c r="V54" s="513">
        <f t="shared" si="10"/>
        <v>4052.2359989490383</v>
      </c>
      <c r="W54" s="513">
        <f t="shared" si="10"/>
        <v>4089.7618029852001</v>
      </c>
    </row>
    <row r="55" spans="3:23">
      <c r="C55" s="501" t="s">
        <v>702</v>
      </c>
      <c r="N55" s="501" t="s">
        <v>763</v>
      </c>
    </row>
    <row r="56" spans="3:23">
      <c r="C56" s="516" t="s">
        <v>703</v>
      </c>
      <c r="N56" s="517" t="s">
        <v>711</v>
      </c>
      <c r="O56" s="517"/>
      <c r="P56" s="517"/>
      <c r="Q56" s="517"/>
      <c r="R56" s="517"/>
      <c r="S56" s="517"/>
    </row>
    <row r="57" spans="3:23">
      <c r="C57" s="518" t="s">
        <v>805</v>
      </c>
      <c r="N57" s="519" t="s">
        <v>762</v>
      </c>
      <c r="O57" s="520"/>
      <c r="P57" s="520"/>
      <c r="Q57" s="520"/>
      <c r="R57" s="520"/>
      <c r="S57" s="520"/>
    </row>
    <row r="58" spans="3:23" ht="14.5">
      <c r="C58" s="518" t="s">
        <v>704</v>
      </c>
      <c r="N58" s="516" t="s">
        <v>802</v>
      </c>
      <c r="O58" s="520"/>
      <c r="P58" s="520"/>
      <c r="Q58" s="520"/>
      <c r="R58" s="520"/>
      <c r="S58" s="520"/>
    </row>
    <row r="59" spans="3:23" ht="14.5">
      <c r="C59" s="518" t="s">
        <v>806</v>
      </c>
      <c r="N59" s="516" t="s">
        <v>803</v>
      </c>
      <c r="O59" s="520"/>
      <c r="P59" s="520"/>
      <c r="Q59" s="520"/>
      <c r="R59" s="520"/>
      <c r="S59" s="520"/>
    </row>
    <row r="60" spans="3:23" ht="14.5">
      <c r="C60" s="518" t="s">
        <v>807</v>
      </c>
      <c r="N60" s="516" t="s">
        <v>804</v>
      </c>
      <c r="O60" s="520"/>
      <c r="P60" s="520"/>
      <c r="Q60" s="520"/>
      <c r="R60" s="520"/>
      <c r="S60" s="520"/>
    </row>
    <row r="61" spans="3:23">
      <c r="C61" s="518"/>
      <c r="N61" s="518"/>
    </row>
    <row r="62" spans="3:23" ht="15" customHeight="1">
      <c r="C62" s="671"/>
      <c r="D62" s="671"/>
      <c r="E62" s="671"/>
      <c r="F62" s="671"/>
      <c r="G62" s="671"/>
      <c r="H62" s="521"/>
      <c r="I62" s="521"/>
      <c r="J62" s="521"/>
      <c r="K62" s="521"/>
      <c r="L62" s="521"/>
      <c r="N62" s="671"/>
      <c r="O62" s="671"/>
      <c r="P62" s="671"/>
      <c r="Q62" s="671"/>
      <c r="R62" s="671"/>
      <c r="S62" s="521"/>
      <c r="T62" s="521"/>
      <c r="U62" s="521"/>
      <c r="V62" s="521"/>
      <c r="W62" s="521"/>
    </row>
    <row r="63" spans="3:23">
      <c r="C63" s="671"/>
      <c r="D63" s="671"/>
      <c r="E63" s="671"/>
      <c r="F63" s="671"/>
      <c r="G63" s="671"/>
      <c r="H63" s="521"/>
      <c r="I63" s="521"/>
      <c r="J63" s="521"/>
      <c r="K63" s="521"/>
      <c r="L63" s="521"/>
      <c r="N63" s="671"/>
      <c r="O63" s="671"/>
      <c r="P63" s="671"/>
      <c r="Q63" s="671"/>
      <c r="R63" s="671"/>
      <c r="S63" s="521"/>
      <c r="T63" s="521"/>
      <c r="U63" s="521"/>
      <c r="V63" s="521"/>
      <c r="W63" s="521"/>
    </row>
    <row r="64" spans="3:23">
      <c r="C64" s="671"/>
      <c r="D64" s="671"/>
      <c r="E64" s="671"/>
      <c r="F64" s="671"/>
      <c r="G64" s="671"/>
      <c r="H64" s="518"/>
      <c r="I64" s="518"/>
      <c r="J64" s="518"/>
      <c r="K64" s="518"/>
      <c r="L64" s="518"/>
      <c r="N64" s="671"/>
      <c r="O64" s="671"/>
      <c r="P64" s="671"/>
      <c r="Q64" s="671"/>
      <c r="R64" s="671"/>
    </row>
    <row r="65" spans="3:18">
      <c r="C65" s="671"/>
      <c r="D65" s="671"/>
      <c r="E65" s="671"/>
      <c r="F65" s="671"/>
      <c r="G65" s="671"/>
      <c r="N65" s="671"/>
      <c r="O65" s="671"/>
      <c r="P65" s="671"/>
      <c r="Q65" s="671"/>
      <c r="R65" s="671"/>
    </row>
  </sheetData>
  <customSheetViews>
    <customSheetView guid="{C49A8C82-1AC5-4974-9B9F-02362D6E4669}" showGridLines="0" hiddenColumns="1" topLeftCell="A55">
      <selection activeCell="P67" sqref="P67"/>
      <pageMargins left="0.511811024" right="0.511811024" top="0.78740157499999996" bottom="0.78740157499999996" header="0.31496062000000002" footer="0.31496062000000002"/>
      <pageSetup paperSize="9" orientation="portrait" r:id="rId1"/>
    </customSheetView>
    <customSheetView guid="{87D6620E-C4DF-42B2-AEF1-4C176B3EDD78}" showGridLines="0" hiddenColumns="1" topLeftCell="A82">
      <selection activeCell="K109" sqref="K109"/>
      <pageMargins left="0.511811024" right="0.511811024" top="0.78740157499999996" bottom="0.78740157499999996" header="0.31496062000000002" footer="0.31496062000000002"/>
      <pageSetup paperSize="9" orientation="portrait" r:id="rId2"/>
    </customSheetView>
    <customSheetView guid="{1E6349FB-6127-4916-B1C9-00A76D39C8B3}" showGridLines="0" hiddenColumns="1" topLeftCell="A82">
      <selection activeCell="B37" sqref="B6:L37"/>
      <pageMargins left="0.511811024" right="0.511811024" top="0.78740157499999996" bottom="0.78740157499999996" header="0.31496062000000002" footer="0.31496062000000002"/>
      <pageSetup paperSize="9" orientation="portrait" r:id="rId3"/>
    </customSheetView>
    <customSheetView guid="{89A93467-8A8A-4CB6-BAAC-1590A714D7E3}" showGridLines="0" hiddenColumns="1" topLeftCell="A50">
      <selection activeCell="B37" sqref="B7:B37"/>
      <pageMargins left="0.511811024" right="0.511811024" top="0.78740157499999996" bottom="0.78740157499999996" header="0.31496062000000002" footer="0.31496062000000002"/>
      <pageSetup paperSize="9" orientation="portrait" r:id="rId4"/>
    </customSheetView>
  </customSheetViews>
  <mergeCells count="4">
    <mergeCell ref="C62:G63"/>
    <mergeCell ref="N62:R63"/>
    <mergeCell ref="N64:R65"/>
    <mergeCell ref="C64:G65"/>
  </mergeCells>
  <phoneticPr fontId="91" type="noConversion"/>
  <hyperlinks>
    <hyperlink ref="B2" location="Summary!A1" display="Summary" xr:uid="{00000000-0004-0000-0200-000000000000}"/>
  </hyperlinks>
  <pageMargins left="0.511811024" right="0.511811024" top="0.78740157499999996" bottom="0.78740157499999996" header="0.31496062000000002" footer="0.31496062000000002"/>
  <pageSetup paperSize="8" scale="7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8186-2F1E-4A95-8669-4143624E6F76}">
  <dimension ref="C2:U97"/>
  <sheetViews>
    <sheetView showGridLines="0" zoomScale="80" zoomScaleNormal="80" workbookViewId="0"/>
  </sheetViews>
  <sheetFormatPr defaultRowHeight="14.5"/>
  <cols>
    <col min="2" max="2" width="2.7265625" customWidth="1"/>
    <col min="3" max="3" width="10" customWidth="1"/>
    <col min="4" max="4" width="7.1796875" customWidth="1"/>
    <col min="5" max="5" width="12" customWidth="1"/>
    <col min="6" max="7" width="11.453125" customWidth="1"/>
    <col min="8" max="8" width="12.1796875" customWidth="1"/>
    <col min="9" max="9" width="14.1796875" customWidth="1"/>
    <col min="10" max="10" width="12" customWidth="1"/>
    <col min="11" max="11" width="10.453125" customWidth="1"/>
    <col min="12" max="14" width="11.26953125" customWidth="1"/>
    <col min="15" max="15" width="12" customWidth="1"/>
    <col min="16" max="16" width="11.26953125" customWidth="1"/>
    <col min="17" max="17" width="13.81640625" customWidth="1"/>
    <col min="18" max="19" width="11.26953125" customWidth="1"/>
    <col min="21" max="21" width="12.1796875" customWidth="1"/>
  </cols>
  <sheetData>
    <row r="2" spans="3:21">
      <c r="C2" s="500" t="s">
        <v>111</v>
      </c>
    </row>
    <row r="4" spans="3:21">
      <c r="C4" s="11" t="s">
        <v>113</v>
      </c>
      <c r="L4" s="11" t="s">
        <v>112</v>
      </c>
    </row>
    <row r="5" spans="3:21" ht="26.25" customHeight="1">
      <c r="C5" s="682" t="s">
        <v>1141</v>
      </c>
      <c r="D5" s="683"/>
      <c r="E5" s="684" t="s">
        <v>1142</v>
      </c>
      <c r="F5" s="685"/>
      <c r="G5" s="685"/>
      <c r="H5" s="685"/>
      <c r="I5" s="685"/>
      <c r="J5" s="685"/>
      <c r="L5" s="682" t="s">
        <v>1141</v>
      </c>
      <c r="M5" s="683"/>
      <c r="N5" s="684" t="s">
        <v>761</v>
      </c>
      <c r="O5" s="685"/>
      <c r="P5" s="685"/>
      <c r="Q5" s="685"/>
      <c r="R5" s="685"/>
      <c r="S5" s="685"/>
    </row>
    <row r="6" spans="3:21" ht="30" customHeight="1">
      <c r="C6" s="682"/>
      <c r="D6" s="683"/>
      <c r="E6" s="686" t="s">
        <v>509</v>
      </c>
      <c r="F6" s="687"/>
      <c r="G6" s="688"/>
      <c r="H6" s="686" t="s">
        <v>1143</v>
      </c>
      <c r="I6" s="687"/>
      <c r="J6" s="687"/>
      <c r="L6" s="682"/>
      <c r="M6" s="683"/>
      <c r="N6" s="686" t="s">
        <v>509</v>
      </c>
      <c r="O6" s="687"/>
      <c r="P6" s="688"/>
      <c r="Q6" s="687" t="s">
        <v>1144</v>
      </c>
      <c r="R6" s="687"/>
      <c r="S6" s="687"/>
      <c r="U6" s="41"/>
    </row>
    <row r="7" spans="3:21" ht="58">
      <c r="C7" s="638" t="s">
        <v>1145</v>
      </c>
      <c r="D7" s="639">
        <v>-3.381790479298763E-3</v>
      </c>
      <c r="E7" s="640" t="s">
        <v>1146</v>
      </c>
      <c r="F7" s="641" t="s">
        <v>1147</v>
      </c>
      <c r="G7" s="641" t="s">
        <v>1148</v>
      </c>
      <c r="H7" s="641" t="s">
        <v>1149</v>
      </c>
      <c r="I7" s="641" t="s">
        <v>1150</v>
      </c>
      <c r="J7" s="641" t="s">
        <v>1151</v>
      </c>
      <c r="L7" s="638" t="s">
        <v>25</v>
      </c>
      <c r="M7" s="639">
        <v>-3.381790479298763E-3</v>
      </c>
      <c r="N7" s="640" t="s">
        <v>1152</v>
      </c>
      <c r="O7" s="641" t="s">
        <v>1153</v>
      </c>
      <c r="P7" s="641" t="s">
        <v>1148</v>
      </c>
      <c r="Q7" s="641" t="s">
        <v>1188</v>
      </c>
      <c r="R7" s="641" t="s">
        <v>1189</v>
      </c>
      <c r="S7" s="641" t="s">
        <v>1190</v>
      </c>
    </row>
    <row r="8" spans="3:21">
      <c r="C8" s="680" t="s">
        <v>1154</v>
      </c>
      <c r="D8" s="681"/>
      <c r="E8" s="637">
        <v>471471.7203800003</v>
      </c>
      <c r="F8" s="637">
        <v>38911.579659999996</v>
      </c>
      <c r="G8" s="637">
        <v>510383.30004000029</v>
      </c>
      <c r="H8" s="637">
        <v>-24524.088219999998</v>
      </c>
      <c r="I8" s="637">
        <v>-35396.348450000005</v>
      </c>
      <c r="J8" s="637">
        <v>261.78126000000003</v>
      </c>
      <c r="K8" s="637"/>
      <c r="L8" s="680" t="s">
        <v>1154</v>
      </c>
      <c r="M8" s="681"/>
      <c r="N8" s="637">
        <v>471471.7203800003</v>
      </c>
      <c r="O8" s="637">
        <v>38911.579659999996</v>
      </c>
      <c r="P8" s="637">
        <v>510383.30004000029</v>
      </c>
      <c r="Q8" s="637">
        <v>-24524.088219999998</v>
      </c>
      <c r="R8" s="637">
        <v>-35396.348450000005</v>
      </c>
      <c r="S8" s="637">
        <v>261.78126000000003</v>
      </c>
      <c r="U8" s="642"/>
    </row>
    <row r="9" spans="3:21">
      <c r="C9" s="674" t="s">
        <v>15</v>
      </c>
      <c r="D9" s="675"/>
      <c r="E9" s="643">
        <v>478336.3834400003</v>
      </c>
      <c r="F9" s="643">
        <v>10562.639039999998</v>
      </c>
      <c r="G9" s="643">
        <v>488899.02248000028</v>
      </c>
      <c r="H9" s="643">
        <v>-21439.293369999999</v>
      </c>
      <c r="I9" s="643">
        <v>-5620.5349999999999</v>
      </c>
      <c r="J9" s="643">
        <v>0</v>
      </c>
      <c r="K9" s="637"/>
      <c r="L9" s="674" t="s">
        <v>15</v>
      </c>
      <c r="M9" s="675"/>
      <c r="N9" s="643">
        <v>478336.3834400003</v>
      </c>
      <c r="O9" s="643">
        <v>10562.639039999998</v>
      </c>
      <c r="P9" s="643">
        <v>488899.02248000028</v>
      </c>
      <c r="Q9" s="643">
        <v>-21439.293369999999</v>
      </c>
      <c r="R9" s="643">
        <v>-5620.5349999999999</v>
      </c>
      <c r="S9" s="643">
        <v>0</v>
      </c>
      <c r="U9" s="642"/>
    </row>
    <row r="10" spans="3:21">
      <c r="C10" s="676" t="s">
        <v>221</v>
      </c>
      <c r="D10" s="677"/>
      <c r="E10" s="637">
        <v>31501.979660000001</v>
      </c>
      <c r="F10" s="637">
        <v>0</v>
      </c>
      <c r="G10" s="637">
        <v>31501.979660000001</v>
      </c>
      <c r="H10" s="637">
        <v>-1328.5119499999998</v>
      </c>
      <c r="I10" s="637">
        <v>0</v>
      </c>
      <c r="J10" s="637">
        <v>0</v>
      </c>
      <c r="K10" s="637"/>
      <c r="L10" s="676" t="s">
        <v>221</v>
      </c>
      <c r="M10" s="677"/>
      <c r="N10" s="637">
        <v>31501.979660000001</v>
      </c>
      <c r="O10" s="637">
        <v>0</v>
      </c>
      <c r="P10" s="637">
        <v>31501.979660000001</v>
      </c>
      <c r="Q10" s="637">
        <v>-1328.5119499999998</v>
      </c>
      <c r="R10" s="637">
        <v>0</v>
      </c>
      <c r="S10" s="637">
        <v>0</v>
      </c>
      <c r="U10" s="642"/>
    </row>
    <row r="11" spans="3:21">
      <c r="C11" s="674" t="s">
        <v>18</v>
      </c>
      <c r="D11" s="675"/>
      <c r="E11" s="643">
        <v>8538.231679999999</v>
      </c>
      <c r="F11" s="643">
        <v>0</v>
      </c>
      <c r="G11" s="643">
        <v>8538.231679999999</v>
      </c>
      <c r="H11" s="643">
        <v>-366.33425</v>
      </c>
      <c r="I11" s="643">
        <v>0</v>
      </c>
      <c r="J11" s="643">
        <v>0</v>
      </c>
      <c r="K11" s="637"/>
      <c r="L11" s="674" t="s">
        <v>18</v>
      </c>
      <c r="M11" s="675"/>
      <c r="N11" s="643">
        <v>8538.231679999999</v>
      </c>
      <c r="O11" s="643">
        <v>0</v>
      </c>
      <c r="P11" s="643">
        <v>8538.231679999999</v>
      </c>
      <c r="Q11" s="643">
        <v>-366.33425</v>
      </c>
      <c r="R11" s="643">
        <v>0</v>
      </c>
      <c r="S11" s="643">
        <v>0</v>
      </c>
      <c r="U11" s="642"/>
    </row>
    <row r="12" spans="3:21">
      <c r="C12" s="676" t="s">
        <v>542</v>
      </c>
      <c r="D12" s="677"/>
      <c r="E12" s="637">
        <v>26098.567360000001</v>
      </c>
      <c r="F12" s="637">
        <v>0</v>
      </c>
      <c r="G12" s="637">
        <v>26098.567360000001</v>
      </c>
      <c r="H12" s="637">
        <v>-2004.72893</v>
      </c>
      <c r="I12" s="637">
        <v>9.3125E-4</v>
      </c>
      <c r="J12" s="637">
        <v>0</v>
      </c>
      <c r="K12" s="637"/>
      <c r="L12" s="676" t="s">
        <v>542</v>
      </c>
      <c r="M12" s="677"/>
      <c r="N12" s="637">
        <v>26098.567360000001</v>
      </c>
      <c r="O12" s="637">
        <v>0</v>
      </c>
      <c r="P12" s="637">
        <v>26098.567360000001</v>
      </c>
      <c r="Q12" s="637">
        <v>-2004.72893</v>
      </c>
      <c r="R12" s="637">
        <v>9.3125E-4</v>
      </c>
      <c r="S12" s="637">
        <v>0</v>
      </c>
      <c r="U12" s="642"/>
    </row>
    <row r="13" spans="3:21" ht="15">
      <c r="C13" s="674" t="s">
        <v>1155</v>
      </c>
      <c r="D13" s="675"/>
      <c r="E13" s="643">
        <v>37797.18424776</v>
      </c>
      <c r="F13" s="643">
        <v>0</v>
      </c>
      <c r="G13" s="643">
        <v>37797.18424776</v>
      </c>
      <c r="H13" s="643">
        <v>-1311.5410282800001</v>
      </c>
      <c r="I13" s="643">
        <v>0</v>
      </c>
      <c r="J13" s="643">
        <v>4075.3502848800003</v>
      </c>
      <c r="K13" s="637"/>
      <c r="L13" s="674" t="s">
        <v>1155</v>
      </c>
      <c r="M13" s="675"/>
      <c r="N13" s="643">
        <v>37797.18424776</v>
      </c>
      <c r="O13" s="643">
        <v>0</v>
      </c>
      <c r="P13" s="643">
        <v>37797.18424776</v>
      </c>
      <c r="Q13" s="643">
        <v>-1311.5410282800001</v>
      </c>
      <c r="R13" s="643">
        <v>0</v>
      </c>
      <c r="S13" s="643">
        <v>4075.3502848800003</v>
      </c>
      <c r="U13" s="642"/>
    </row>
    <row r="14" spans="3:21">
      <c r="C14" s="676" t="s">
        <v>16</v>
      </c>
      <c r="D14" s="677"/>
      <c r="E14" s="637">
        <v>152272.19363000005</v>
      </c>
      <c r="F14" s="637">
        <v>0</v>
      </c>
      <c r="G14" s="637">
        <v>152272.19363000005</v>
      </c>
      <c r="H14" s="644">
        <v>-6135.2378900000003</v>
      </c>
      <c r="I14" s="637">
        <v>124.49975000000001</v>
      </c>
      <c r="J14" s="637">
        <v>104.88871</v>
      </c>
      <c r="K14" s="637"/>
      <c r="L14" s="676" t="s">
        <v>16</v>
      </c>
      <c r="M14" s="677"/>
      <c r="N14" s="637">
        <v>152272.19363000005</v>
      </c>
      <c r="O14" s="637">
        <v>0</v>
      </c>
      <c r="P14" s="637">
        <v>152272.19363000005</v>
      </c>
      <c r="Q14" s="637">
        <v>-6135.2378900000003</v>
      </c>
      <c r="R14" s="637">
        <v>124.49975000000001</v>
      </c>
      <c r="S14" s="637">
        <v>104.88871</v>
      </c>
      <c r="U14" s="642"/>
    </row>
    <row r="15" spans="3:21">
      <c r="C15" s="674" t="s">
        <v>117</v>
      </c>
      <c r="D15" s="675"/>
      <c r="E15" s="643">
        <v>132964.24001000001</v>
      </c>
      <c r="F15" s="643">
        <v>0</v>
      </c>
      <c r="G15" s="643">
        <v>132964.24001000001</v>
      </c>
      <c r="H15" s="643">
        <v>-5794.9530000000004</v>
      </c>
      <c r="I15" s="643">
        <v>-165.92220999999998</v>
      </c>
      <c r="J15" s="643">
        <v>0</v>
      </c>
      <c r="K15" s="637"/>
      <c r="L15" s="674" t="s">
        <v>117</v>
      </c>
      <c r="M15" s="675"/>
      <c r="N15" s="643">
        <v>132964.24001000001</v>
      </c>
      <c r="O15" s="643">
        <v>0</v>
      </c>
      <c r="P15" s="643">
        <v>132964.24001000001</v>
      </c>
      <c r="Q15" s="643">
        <v>-5794.9530000000004</v>
      </c>
      <c r="R15" s="643">
        <v>-165.92220999999998</v>
      </c>
      <c r="S15" s="643">
        <v>0</v>
      </c>
      <c r="U15" s="642"/>
    </row>
    <row r="16" spans="3:21">
      <c r="C16" s="676" t="s">
        <v>118</v>
      </c>
      <c r="D16" s="677"/>
      <c r="E16" s="637">
        <v>74111.495299999995</v>
      </c>
      <c r="F16" s="637">
        <v>0</v>
      </c>
      <c r="G16" s="637">
        <v>74111.495299999995</v>
      </c>
      <c r="H16" s="637">
        <v>-3889.9649600000002</v>
      </c>
      <c r="I16" s="637">
        <v>6.2422299999999993</v>
      </c>
      <c r="J16" s="637">
        <v>0</v>
      </c>
      <c r="K16" s="637"/>
      <c r="L16" s="676" t="s">
        <v>118</v>
      </c>
      <c r="M16" s="677"/>
      <c r="N16" s="637">
        <v>74111.495299999995</v>
      </c>
      <c r="O16" s="637">
        <v>0</v>
      </c>
      <c r="P16" s="637">
        <v>74111.495299999995</v>
      </c>
      <c r="Q16" s="637">
        <v>-3889.9649600000002</v>
      </c>
      <c r="R16" s="637">
        <v>6.2422299999999993</v>
      </c>
      <c r="S16" s="637">
        <v>0</v>
      </c>
      <c r="U16" s="642"/>
    </row>
    <row r="17" spans="3:21">
      <c r="C17" s="674" t="s">
        <v>1156</v>
      </c>
      <c r="D17" s="675"/>
      <c r="E17" s="643">
        <v>128800.89939000001</v>
      </c>
      <c r="F17" s="643">
        <v>17451.766909999998</v>
      </c>
      <c r="G17" s="643">
        <v>146252.66630000001</v>
      </c>
      <c r="H17" s="643">
        <v>-5643.1819999999998</v>
      </c>
      <c r="I17" s="643">
        <v>14.05325</v>
      </c>
      <c r="J17" s="643">
        <v>0</v>
      </c>
      <c r="K17" s="637"/>
      <c r="L17" s="674" t="s">
        <v>1156</v>
      </c>
      <c r="M17" s="675"/>
      <c r="N17" s="643">
        <v>128800.89939000001</v>
      </c>
      <c r="O17" s="643">
        <v>17451.766909999998</v>
      </c>
      <c r="P17" s="643">
        <v>146252.66630000001</v>
      </c>
      <c r="Q17" s="643">
        <v>-5643.1819999999998</v>
      </c>
      <c r="R17" s="643">
        <v>14.05325</v>
      </c>
      <c r="S17" s="643">
        <v>0</v>
      </c>
      <c r="U17" s="642"/>
    </row>
    <row r="18" spans="3:21">
      <c r="C18" s="676" t="s">
        <v>119</v>
      </c>
      <c r="D18" s="677"/>
      <c r="E18" s="637">
        <v>201745.65572000007</v>
      </c>
      <c r="F18" s="637">
        <v>0</v>
      </c>
      <c r="G18" s="637">
        <v>201745.65572000007</v>
      </c>
      <c r="H18" s="637">
        <v>-9241.6291500000007</v>
      </c>
      <c r="I18" s="637">
        <v>118.06288000000001</v>
      </c>
      <c r="J18" s="637">
        <v>0</v>
      </c>
      <c r="K18" s="637"/>
      <c r="L18" s="676" t="s">
        <v>119</v>
      </c>
      <c r="M18" s="677"/>
      <c r="N18" s="637">
        <v>201745.65572000007</v>
      </c>
      <c r="O18" s="637">
        <v>0</v>
      </c>
      <c r="P18" s="637">
        <v>201745.65572000007</v>
      </c>
      <c r="Q18" s="637">
        <v>-9241.6291500000007</v>
      </c>
      <c r="R18" s="637">
        <v>118.06288000000001</v>
      </c>
      <c r="S18" s="637">
        <v>0</v>
      </c>
      <c r="U18" s="642"/>
    </row>
    <row r="19" spans="3:21" ht="15">
      <c r="C19" s="674" t="s">
        <v>1157</v>
      </c>
      <c r="D19" s="675"/>
      <c r="E19" s="643">
        <v>188949.05983211996</v>
      </c>
      <c r="F19" s="643">
        <v>0</v>
      </c>
      <c r="G19" s="643">
        <v>188949.05983211996</v>
      </c>
      <c r="H19" s="643">
        <v>-7796.3249521079997</v>
      </c>
      <c r="I19" s="643">
        <v>32.432461824000001</v>
      </c>
      <c r="J19" s="643">
        <v>0</v>
      </c>
      <c r="K19" s="637"/>
      <c r="L19" s="674" t="s">
        <v>1157</v>
      </c>
      <c r="M19" s="675"/>
      <c r="N19" s="643">
        <v>188949.05983211996</v>
      </c>
      <c r="O19" s="643">
        <v>0</v>
      </c>
      <c r="P19" s="643">
        <v>188949.05983211996</v>
      </c>
      <c r="Q19" s="643">
        <v>-7796.3249521079997</v>
      </c>
      <c r="R19" s="643">
        <v>32.432461824000001</v>
      </c>
      <c r="S19" s="643">
        <v>0</v>
      </c>
      <c r="U19" s="627"/>
    </row>
    <row r="20" spans="3:21" ht="15">
      <c r="C20" s="676" t="s">
        <v>1158</v>
      </c>
      <c r="D20" s="677"/>
      <c r="E20" s="637">
        <v>42468.933353909997</v>
      </c>
      <c r="F20" s="637">
        <v>0</v>
      </c>
      <c r="G20" s="637">
        <v>42468.933353909997</v>
      </c>
      <c r="H20" s="637">
        <v>-1838.1391251300001</v>
      </c>
      <c r="I20" s="637">
        <v>3.7255092000000004E-2</v>
      </c>
      <c r="J20" s="637">
        <v>0</v>
      </c>
      <c r="K20" s="637"/>
      <c r="L20" s="676" t="s">
        <v>1158</v>
      </c>
      <c r="M20" s="677"/>
      <c r="N20" s="637">
        <v>42468.933353909997</v>
      </c>
      <c r="O20" s="637">
        <v>0</v>
      </c>
      <c r="P20" s="637">
        <v>42468.933353909997</v>
      </c>
      <c r="Q20" s="637">
        <v>-1838.1391251300001</v>
      </c>
      <c r="R20" s="637">
        <v>3.7255092000000004E-2</v>
      </c>
      <c r="S20" s="637">
        <v>0</v>
      </c>
      <c r="U20" s="627"/>
    </row>
    <row r="21" spans="3:21" ht="15">
      <c r="C21" s="674" t="s">
        <v>1159</v>
      </c>
      <c r="D21" s="675"/>
      <c r="E21" s="643">
        <v>97201.933934357992</v>
      </c>
      <c r="F21" s="643">
        <v>0</v>
      </c>
      <c r="G21" s="643">
        <v>97201.933934357992</v>
      </c>
      <c r="H21" s="643">
        <v>-4183.885475516</v>
      </c>
      <c r="I21" s="643">
        <v>-4.9228502330000001</v>
      </c>
      <c r="J21" s="643">
        <v>0</v>
      </c>
      <c r="K21" s="637"/>
      <c r="L21" s="674" t="s">
        <v>1159</v>
      </c>
      <c r="M21" s="675"/>
      <c r="N21" s="643">
        <v>97201.933934357992</v>
      </c>
      <c r="O21" s="643">
        <v>0</v>
      </c>
      <c r="P21" s="643">
        <v>97201.933934357992</v>
      </c>
      <c r="Q21" s="643">
        <v>-4183.885475516</v>
      </c>
      <c r="R21" s="643">
        <v>-4.9228502330000001</v>
      </c>
      <c r="S21" s="643">
        <v>0</v>
      </c>
      <c r="U21" s="627"/>
    </row>
    <row r="22" spans="3:21" ht="15">
      <c r="C22" s="676" t="s">
        <v>1160</v>
      </c>
      <c r="D22" s="677"/>
      <c r="E22" s="637">
        <v>15674.325211016998</v>
      </c>
      <c r="F22" s="637">
        <v>0</v>
      </c>
      <c r="G22" s="637">
        <v>15674.325211016998</v>
      </c>
      <c r="H22" s="637">
        <v>-671.17853877699997</v>
      </c>
      <c r="I22" s="637">
        <v>0</v>
      </c>
      <c r="J22" s="637">
        <v>0</v>
      </c>
      <c r="K22" s="637"/>
      <c r="L22" s="676" t="s">
        <v>1160</v>
      </c>
      <c r="M22" s="677"/>
      <c r="N22" s="637">
        <v>15674.325211016998</v>
      </c>
      <c r="O22" s="637">
        <v>0</v>
      </c>
      <c r="P22" s="637">
        <v>15674.325211016998</v>
      </c>
      <c r="Q22" s="637">
        <v>-671.17853877699997</v>
      </c>
      <c r="R22" s="637">
        <v>0</v>
      </c>
      <c r="S22" s="637">
        <v>0</v>
      </c>
      <c r="U22" s="627"/>
    </row>
    <row r="23" spans="3:21" ht="15">
      <c r="C23" s="674" t="s">
        <v>1161</v>
      </c>
      <c r="D23" s="675"/>
      <c r="E23" s="643">
        <v>22241.77153640458</v>
      </c>
      <c r="F23" s="643">
        <v>0</v>
      </c>
      <c r="G23" s="643">
        <v>22241.77153640458</v>
      </c>
      <c r="H23" s="643">
        <v>-404.50210099528283</v>
      </c>
      <c r="I23" s="643">
        <v>0</v>
      </c>
      <c r="J23" s="643">
        <v>0</v>
      </c>
      <c r="K23" s="637"/>
      <c r="L23" s="674" t="s">
        <v>1161</v>
      </c>
      <c r="M23" s="675"/>
      <c r="N23" s="643">
        <v>22241.77153640458</v>
      </c>
      <c r="O23" s="643">
        <v>0</v>
      </c>
      <c r="P23" s="643">
        <v>22241.77153640458</v>
      </c>
      <c r="Q23" s="643">
        <v>-404.50210099528283</v>
      </c>
      <c r="R23" s="643">
        <v>0</v>
      </c>
      <c r="S23" s="643">
        <v>0</v>
      </c>
      <c r="U23" s="627"/>
    </row>
    <row r="24" spans="3:21" ht="15">
      <c r="C24" s="676" t="s">
        <v>1162</v>
      </c>
      <c r="D24" s="677"/>
      <c r="E24" s="637">
        <v>9202.6831617167991</v>
      </c>
      <c r="F24" s="637">
        <v>0</v>
      </c>
      <c r="G24" s="637">
        <v>9202.6831617167991</v>
      </c>
      <c r="H24" s="637">
        <v>-403.0361930112</v>
      </c>
      <c r="I24" s="637">
        <v>0</v>
      </c>
      <c r="J24" s="637">
        <v>0</v>
      </c>
      <c r="K24" s="637"/>
      <c r="L24" s="676" t="s">
        <v>1162</v>
      </c>
      <c r="M24" s="677"/>
      <c r="N24" s="637">
        <v>9202.6831617167991</v>
      </c>
      <c r="O24" s="637">
        <v>0</v>
      </c>
      <c r="P24" s="637">
        <v>9202.6831617167991</v>
      </c>
      <c r="Q24" s="637">
        <v>-403.0361930112</v>
      </c>
      <c r="R24" s="637">
        <v>0</v>
      </c>
      <c r="S24" s="637">
        <v>0</v>
      </c>
      <c r="U24" s="627"/>
    </row>
    <row r="25" spans="3:21" ht="15">
      <c r="C25" s="674" t="s">
        <v>1163</v>
      </c>
      <c r="D25" s="675"/>
      <c r="E25" s="643">
        <v>19024.376982147602</v>
      </c>
      <c r="F25" s="643">
        <v>0</v>
      </c>
      <c r="G25" s="643">
        <v>19024.376982147602</v>
      </c>
      <c r="H25" s="643">
        <v>-818.71032687219997</v>
      </c>
      <c r="I25" s="643">
        <v>0</v>
      </c>
      <c r="J25" s="643">
        <v>0</v>
      </c>
      <c r="K25" s="637"/>
      <c r="L25" s="674" t="s">
        <v>1163</v>
      </c>
      <c r="M25" s="675"/>
      <c r="N25" s="643">
        <v>19024.376982147602</v>
      </c>
      <c r="O25" s="643">
        <v>0</v>
      </c>
      <c r="P25" s="643">
        <v>19024.376982147602</v>
      </c>
      <c r="Q25" s="643">
        <v>-818.71032687219997</v>
      </c>
      <c r="R25" s="643">
        <v>0</v>
      </c>
      <c r="S25" s="643">
        <v>0</v>
      </c>
      <c r="U25" s="591"/>
    </row>
    <row r="26" spans="3:21" ht="15">
      <c r="C26" s="676" t="s">
        <v>1164</v>
      </c>
      <c r="D26" s="677"/>
      <c r="E26" s="637">
        <v>24230.826851128804</v>
      </c>
      <c r="F26" s="637">
        <v>0</v>
      </c>
      <c r="G26" s="637">
        <v>24230.826851128804</v>
      </c>
      <c r="H26" s="637">
        <v>-452.24287244359994</v>
      </c>
      <c r="I26" s="637">
        <v>155.63357018020002</v>
      </c>
      <c r="J26" s="637">
        <v>0</v>
      </c>
      <c r="K26" s="637"/>
      <c r="L26" s="676" t="s">
        <v>1164</v>
      </c>
      <c r="M26" s="677"/>
      <c r="N26" s="637">
        <v>24230.826851128804</v>
      </c>
      <c r="O26" s="637">
        <v>0</v>
      </c>
      <c r="P26" s="637">
        <v>24230.826851128804</v>
      </c>
      <c r="Q26" s="637">
        <v>-452.24287244359994</v>
      </c>
      <c r="R26" s="637">
        <v>155.63357018020002</v>
      </c>
      <c r="S26" s="637">
        <v>0</v>
      </c>
      <c r="U26" s="591"/>
    </row>
    <row r="27" spans="3:21" ht="15">
      <c r="C27" s="678" t="s">
        <v>1165</v>
      </c>
      <c r="D27" s="679"/>
      <c r="E27" s="643">
        <v>11791.488846215398</v>
      </c>
      <c r="F27" s="643">
        <v>0</v>
      </c>
      <c r="G27" s="643">
        <v>11791.488846215398</v>
      </c>
      <c r="H27" s="643">
        <v>-508.38574860080001</v>
      </c>
      <c r="I27" s="643">
        <v>0</v>
      </c>
      <c r="J27" s="643">
        <v>0</v>
      </c>
      <c r="K27" s="637"/>
      <c r="L27" s="678" t="s">
        <v>1165</v>
      </c>
      <c r="M27" s="679"/>
      <c r="N27" s="643">
        <v>11791.488846215398</v>
      </c>
      <c r="O27" s="643">
        <v>0</v>
      </c>
      <c r="P27" s="643">
        <v>11791.488846215398</v>
      </c>
      <c r="Q27" s="643">
        <v>-508.38574860080001</v>
      </c>
      <c r="R27" s="643">
        <v>0</v>
      </c>
      <c r="S27" s="643">
        <v>0</v>
      </c>
      <c r="U27" s="591"/>
    </row>
    <row r="28" spans="3:21">
      <c r="C28" s="645" t="s">
        <v>363</v>
      </c>
      <c r="D28" s="645"/>
      <c r="E28" s="646">
        <v>2174423.9505267791</v>
      </c>
      <c r="F28" s="646">
        <v>66925.985610000003</v>
      </c>
      <c r="G28" s="646">
        <v>2241349.9361367789</v>
      </c>
      <c r="H28" s="646">
        <v>-98755.870081734087</v>
      </c>
      <c r="I28" s="646">
        <v>-40736.766181886807</v>
      </c>
      <c r="J28" s="646">
        <v>4442.0202548800007</v>
      </c>
      <c r="K28" s="637"/>
      <c r="L28" s="645" t="s">
        <v>363</v>
      </c>
      <c r="M28" s="645"/>
      <c r="N28" s="646">
        <v>2174423.9505267791</v>
      </c>
      <c r="O28" s="646">
        <v>66925.985610000003</v>
      </c>
      <c r="P28" s="646">
        <v>2241349.9361367789</v>
      </c>
      <c r="Q28" s="646">
        <v>-98755.870081734087</v>
      </c>
      <c r="R28" s="646">
        <v>-40736.766181886807</v>
      </c>
      <c r="S28" s="646">
        <v>4442.0202548800007</v>
      </c>
    </row>
    <row r="29" spans="3:21" ht="58">
      <c r="C29" s="638" t="s">
        <v>1166</v>
      </c>
      <c r="D29" s="639">
        <v>3.9260170113547321E-2</v>
      </c>
      <c r="E29" s="647" t="s">
        <v>1146</v>
      </c>
      <c r="F29" s="647" t="s">
        <v>1147</v>
      </c>
      <c r="G29" s="647" t="s">
        <v>1148</v>
      </c>
      <c r="H29" s="647" t="s">
        <v>1149</v>
      </c>
      <c r="I29" s="647" t="s">
        <v>1150</v>
      </c>
      <c r="J29" s="647" t="s">
        <v>1151</v>
      </c>
      <c r="K29" s="637"/>
      <c r="L29" s="638" t="s">
        <v>123</v>
      </c>
      <c r="M29" s="639">
        <v>3.9260170113547321E-2</v>
      </c>
      <c r="N29" s="647" t="s">
        <v>1152</v>
      </c>
      <c r="O29" s="647" t="s">
        <v>1153</v>
      </c>
      <c r="P29" s="647" t="s">
        <v>1148</v>
      </c>
      <c r="Q29" s="647" t="s">
        <v>1188</v>
      </c>
      <c r="R29" s="647" t="s">
        <v>1189</v>
      </c>
      <c r="S29" s="647" t="s">
        <v>1190</v>
      </c>
    </row>
    <row r="30" spans="3:21" ht="16.5">
      <c r="C30" s="680" t="s">
        <v>1167</v>
      </c>
      <c r="D30" s="681"/>
      <c r="E30" s="637">
        <v>98504.466249982172</v>
      </c>
      <c r="F30" s="637">
        <v>6361.6794844308779</v>
      </c>
      <c r="G30" s="637">
        <v>104866.14573441305</v>
      </c>
      <c r="H30" s="637">
        <v>-4979.9916299999995</v>
      </c>
      <c r="I30" s="637">
        <v>-292.18423999999999</v>
      </c>
      <c r="J30" s="637">
        <v>278.78239000000002</v>
      </c>
      <c r="K30" s="637"/>
      <c r="L30" s="680" t="s">
        <v>1167</v>
      </c>
      <c r="M30" s="681"/>
      <c r="N30" s="637">
        <v>98504.466249982172</v>
      </c>
      <c r="O30" s="637">
        <v>6361.6794844308779</v>
      </c>
      <c r="P30" s="637">
        <v>104866.14573441305</v>
      </c>
      <c r="Q30" s="637">
        <v>-4979.9916299999995</v>
      </c>
      <c r="R30" s="637">
        <v>-292.18423999999999</v>
      </c>
      <c r="S30" s="637">
        <v>278.78239000000002</v>
      </c>
      <c r="U30" s="642"/>
    </row>
    <row r="31" spans="3:21">
      <c r="C31" s="674" t="s">
        <v>882</v>
      </c>
      <c r="D31" s="675"/>
      <c r="E31" s="643">
        <v>7496.4464764735221</v>
      </c>
      <c r="F31" s="643">
        <v>0</v>
      </c>
      <c r="G31" s="643">
        <v>7496.4464764735221</v>
      </c>
      <c r="H31" s="643">
        <v>10.973839999999999</v>
      </c>
      <c r="I31" s="643">
        <v>0</v>
      </c>
      <c r="J31" s="643">
        <v>0</v>
      </c>
      <c r="K31" s="637"/>
      <c r="L31" s="674" t="s">
        <v>882</v>
      </c>
      <c r="M31" s="675"/>
      <c r="N31" s="643">
        <v>7496.4464764735221</v>
      </c>
      <c r="O31" s="643">
        <v>0</v>
      </c>
      <c r="P31" s="643">
        <v>7496.4464764735221</v>
      </c>
      <c r="Q31" s="643">
        <v>10.973839999999999</v>
      </c>
      <c r="R31" s="643">
        <v>0</v>
      </c>
      <c r="S31" s="643">
        <v>0</v>
      </c>
      <c r="U31" s="642"/>
    </row>
    <row r="32" spans="3:21">
      <c r="C32" s="676" t="s">
        <v>764</v>
      </c>
      <c r="D32" s="677"/>
      <c r="E32" s="637">
        <v>22725.208744941996</v>
      </c>
      <c r="F32" s="637">
        <v>0</v>
      </c>
      <c r="G32" s="637">
        <v>22725.208744941996</v>
      </c>
      <c r="H32" s="637">
        <v>-953.47253000000001</v>
      </c>
      <c r="I32" s="637">
        <v>640.19931000000008</v>
      </c>
      <c r="J32" s="637">
        <v>0</v>
      </c>
      <c r="K32" s="637"/>
      <c r="L32" s="676" t="s">
        <v>764</v>
      </c>
      <c r="M32" s="677"/>
      <c r="N32" s="637">
        <v>22725.208744941996</v>
      </c>
      <c r="O32" s="637">
        <v>0</v>
      </c>
      <c r="P32" s="637">
        <v>22725.208744941996</v>
      </c>
      <c r="Q32" s="637">
        <v>-953.47253000000001</v>
      </c>
      <c r="R32" s="637">
        <v>640.19931000000008</v>
      </c>
      <c r="S32" s="637">
        <v>0</v>
      </c>
      <c r="U32" s="642"/>
    </row>
    <row r="33" spans="3:21">
      <c r="C33" s="674" t="s">
        <v>883</v>
      </c>
      <c r="D33" s="675"/>
      <c r="E33" s="643">
        <v>98983.18913513892</v>
      </c>
      <c r="F33" s="643">
        <v>0</v>
      </c>
      <c r="G33" s="643">
        <v>98983.18913513892</v>
      </c>
      <c r="H33" s="643">
        <v>-4685.10653</v>
      </c>
      <c r="I33" s="643">
        <v>300.67483000000004</v>
      </c>
      <c r="J33" s="643">
        <v>0</v>
      </c>
      <c r="K33" s="637"/>
      <c r="L33" s="674" t="s">
        <v>883</v>
      </c>
      <c r="M33" s="675"/>
      <c r="N33" s="643">
        <v>98983.18913513892</v>
      </c>
      <c r="O33" s="643">
        <v>0</v>
      </c>
      <c r="P33" s="643">
        <v>98983.18913513892</v>
      </c>
      <c r="Q33" s="643">
        <v>-4685.10653</v>
      </c>
      <c r="R33" s="643">
        <v>300.67483000000004</v>
      </c>
      <c r="S33" s="643">
        <v>0</v>
      </c>
      <c r="U33" s="642"/>
    </row>
    <row r="34" spans="3:21">
      <c r="C34" s="676" t="s">
        <v>765</v>
      </c>
      <c r="D34" s="677"/>
      <c r="E34" s="637">
        <v>278244.83181244734</v>
      </c>
      <c r="F34" s="637">
        <v>0</v>
      </c>
      <c r="G34" s="637">
        <v>278244.83181244734</v>
      </c>
      <c r="H34" s="637">
        <v>-11022.49675</v>
      </c>
      <c r="I34" s="637">
        <v>0</v>
      </c>
      <c r="J34" s="637">
        <v>0</v>
      </c>
      <c r="K34" s="637"/>
      <c r="L34" s="676" t="s">
        <v>765</v>
      </c>
      <c r="M34" s="677"/>
      <c r="N34" s="637">
        <v>278244.83181244734</v>
      </c>
      <c r="O34" s="637">
        <v>0</v>
      </c>
      <c r="P34" s="637">
        <v>278244.83181244734</v>
      </c>
      <c r="Q34" s="637">
        <v>-11022.49675</v>
      </c>
      <c r="R34" s="637">
        <v>0</v>
      </c>
      <c r="S34" s="637">
        <v>0</v>
      </c>
      <c r="U34" s="642"/>
    </row>
    <row r="35" spans="3:21" ht="15">
      <c r="C35" s="674" t="s">
        <v>1168</v>
      </c>
      <c r="D35" s="675"/>
      <c r="E35" s="643">
        <v>56908.956639187731</v>
      </c>
      <c r="F35" s="643">
        <v>0</v>
      </c>
      <c r="G35" s="643">
        <v>56908.956639187731</v>
      </c>
      <c r="H35" s="643">
        <v>-2446.5752100000004</v>
      </c>
      <c r="I35" s="643">
        <v>0</v>
      </c>
      <c r="J35" s="643">
        <v>0</v>
      </c>
      <c r="K35" s="637"/>
      <c r="L35" s="674" t="s">
        <v>1168</v>
      </c>
      <c r="M35" s="675"/>
      <c r="N35" s="643">
        <v>56908.956639187731</v>
      </c>
      <c r="O35" s="643">
        <v>0</v>
      </c>
      <c r="P35" s="643">
        <v>56908.956639187731</v>
      </c>
      <c r="Q35" s="643">
        <v>-2446.5752100000004</v>
      </c>
      <c r="R35" s="643">
        <v>0</v>
      </c>
      <c r="S35" s="643">
        <v>0</v>
      </c>
      <c r="U35" s="627"/>
    </row>
    <row r="36" spans="3:21" ht="15">
      <c r="C36" s="676" t="s">
        <v>1169</v>
      </c>
      <c r="D36" s="677"/>
      <c r="E36" s="637">
        <v>84938.9987713476</v>
      </c>
      <c r="F36" s="637">
        <v>0</v>
      </c>
      <c r="G36" s="637">
        <v>84938.9987713476</v>
      </c>
      <c r="H36" s="637">
        <v>2019.56871</v>
      </c>
      <c r="I36" s="637">
        <v>0</v>
      </c>
      <c r="J36" s="637">
        <v>0</v>
      </c>
      <c r="K36" s="637"/>
      <c r="L36" s="676" t="s">
        <v>1169</v>
      </c>
      <c r="M36" s="677"/>
      <c r="N36" s="637">
        <v>84938.9987713476</v>
      </c>
      <c r="O36" s="637">
        <v>0</v>
      </c>
      <c r="P36" s="637">
        <v>84938.9987713476</v>
      </c>
      <c r="Q36" s="637">
        <v>2019.56871</v>
      </c>
      <c r="R36" s="637">
        <v>0</v>
      </c>
      <c r="S36" s="637">
        <v>0</v>
      </c>
      <c r="U36" s="627"/>
    </row>
    <row r="37" spans="3:21">
      <c r="C37" s="674" t="s">
        <v>275</v>
      </c>
      <c r="D37" s="675"/>
      <c r="E37" s="643">
        <v>40128.200899775227</v>
      </c>
      <c r="F37" s="643">
        <v>0</v>
      </c>
      <c r="G37" s="643">
        <v>40128.200899775227</v>
      </c>
      <c r="H37" s="643">
        <v>68.28458999999998</v>
      </c>
      <c r="I37" s="643">
        <v>-340.30409000000003</v>
      </c>
      <c r="J37" s="643">
        <v>0</v>
      </c>
      <c r="K37" s="637"/>
      <c r="L37" s="674" t="s">
        <v>275</v>
      </c>
      <c r="M37" s="675"/>
      <c r="N37" s="643">
        <v>40128.200899775227</v>
      </c>
      <c r="O37" s="643">
        <v>0</v>
      </c>
      <c r="P37" s="643">
        <v>40128.200899775227</v>
      </c>
      <c r="Q37" s="643">
        <v>68.28458999999998</v>
      </c>
      <c r="R37" s="643">
        <v>-340.30409000000003</v>
      </c>
      <c r="S37" s="643">
        <v>0</v>
      </c>
      <c r="U37" s="642"/>
    </row>
    <row r="38" spans="3:21" ht="15">
      <c r="C38" s="676" t="s">
        <v>1170</v>
      </c>
      <c r="D38" s="677"/>
      <c r="E38" s="637">
        <v>14022.872646602589</v>
      </c>
      <c r="F38" s="637">
        <v>0</v>
      </c>
      <c r="G38" s="637">
        <v>14022.872646602589</v>
      </c>
      <c r="H38" s="637">
        <v>-496.92941085346934</v>
      </c>
      <c r="I38" s="637">
        <v>0</v>
      </c>
      <c r="J38" s="637">
        <v>1778.3312299913007</v>
      </c>
      <c r="K38" s="637"/>
      <c r="L38" s="676" t="s">
        <v>1170</v>
      </c>
      <c r="M38" s="677"/>
      <c r="N38" s="637">
        <v>14022.872646602589</v>
      </c>
      <c r="O38" s="637">
        <v>0</v>
      </c>
      <c r="P38" s="637">
        <v>14022.872646602589</v>
      </c>
      <c r="Q38" s="637">
        <v>-496.92941085346934</v>
      </c>
      <c r="R38" s="637">
        <v>0</v>
      </c>
      <c r="S38" s="637">
        <v>1778.3312299913007</v>
      </c>
      <c r="U38" s="591"/>
    </row>
    <row r="39" spans="3:21" ht="15">
      <c r="C39" s="674" t="s">
        <v>1171</v>
      </c>
      <c r="D39" s="675"/>
      <c r="E39" s="643">
        <v>54885.18403528924</v>
      </c>
      <c r="F39" s="643">
        <v>0</v>
      </c>
      <c r="G39" s="643">
        <v>54885.18403528924</v>
      </c>
      <c r="H39" s="643">
        <v>-1951.9436420664456</v>
      </c>
      <c r="I39" s="643">
        <v>2.4564326933366201</v>
      </c>
      <c r="J39" s="643">
        <v>0</v>
      </c>
      <c r="K39" s="637"/>
      <c r="L39" s="674" t="s">
        <v>1171</v>
      </c>
      <c r="M39" s="675"/>
      <c r="N39" s="643">
        <v>54885.18403528924</v>
      </c>
      <c r="O39" s="643">
        <v>0</v>
      </c>
      <c r="P39" s="643">
        <v>54885.18403528924</v>
      </c>
      <c r="Q39" s="643">
        <v>-1951.9436420664456</v>
      </c>
      <c r="R39" s="643">
        <v>2.4564326933366201</v>
      </c>
      <c r="S39" s="643">
        <v>0</v>
      </c>
      <c r="U39" s="627"/>
    </row>
    <row r="40" spans="3:21" ht="15">
      <c r="C40" s="676" t="s">
        <v>1172</v>
      </c>
      <c r="D40" s="677"/>
      <c r="E40" s="637">
        <v>9828.140214582947</v>
      </c>
      <c r="F40" s="637">
        <v>0</v>
      </c>
      <c r="G40" s="637">
        <v>9828.140214582947</v>
      </c>
      <c r="H40" s="637">
        <v>-279.30465401092704</v>
      </c>
      <c r="I40" s="637">
        <v>28.122725537496514</v>
      </c>
      <c r="J40" s="637">
        <v>0</v>
      </c>
      <c r="K40" s="637"/>
      <c r="L40" s="676" t="s">
        <v>1172</v>
      </c>
      <c r="M40" s="677"/>
      <c r="N40" s="637">
        <v>9828.140214582947</v>
      </c>
      <c r="O40" s="637">
        <v>0</v>
      </c>
      <c r="P40" s="637">
        <v>9828.140214582947</v>
      </c>
      <c r="Q40" s="637">
        <v>-279.30465401092704</v>
      </c>
      <c r="R40" s="637">
        <v>28.122725537496514</v>
      </c>
      <c r="S40" s="637">
        <v>0</v>
      </c>
      <c r="U40" s="627"/>
    </row>
    <row r="41" spans="3:21" ht="15">
      <c r="C41" s="674" t="s">
        <v>1173</v>
      </c>
      <c r="D41" s="675"/>
      <c r="E41" s="643">
        <v>7109.528185114058</v>
      </c>
      <c r="F41" s="643">
        <v>0</v>
      </c>
      <c r="G41" s="643">
        <v>7109.528185114058</v>
      </c>
      <c r="H41" s="643">
        <v>-217.80295484464168</v>
      </c>
      <c r="I41" s="643">
        <v>156.61953285790239</v>
      </c>
      <c r="J41" s="643">
        <v>0</v>
      </c>
      <c r="K41" s="637"/>
      <c r="L41" s="674" t="s">
        <v>1173</v>
      </c>
      <c r="M41" s="675"/>
      <c r="N41" s="643">
        <v>7109.528185114058</v>
      </c>
      <c r="O41" s="643">
        <v>0</v>
      </c>
      <c r="P41" s="643">
        <v>7109.528185114058</v>
      </c>
      <c r="Q41" s="643">
        <v>-217.80295484464168</v>
      </c>
      <c r="R41" s="643">
        <v>156.61953285790239</v>
      </c>
      <c r="S41" s="643">
        <v>0</v>
      </c>
      <c r="U41" s="627"/>
    </row>
    <row r="42" spans="3:21" ht="15">
      <c r="C42" s="676" t="s">
        <v>1174</v>
      </c>
      <c r="D42" s="677"/>
      <c r="E42" s="637">
        <v>80432.699990545167</v>
      </c>
      <c r="F42" s="637">
        <v>0</v>
      </c>
      <c r="G42" s="637">
        <v>80432.699990545167</v>
      </c>
      <c r="H42" s="637">
        <v>-3702.0632979982429</v>
      </c>
      <c r="I42" s="637">
        <v>0</v>
      </c>
      <c r="J42" s="637">
        <v>0</v>
      </c>
      <c r="K42" s="637"/>
      <c r="L42" s="676" t="s">
        <v>1174</v>
      </c>
      <c r="M42" s="677"/>
      <c r="N42" s="637">
        <v>80432.699990545167</v>
      </c>
      <c r="O42" s="637">
        <v>0</v>
      </c>
      <c r="P42" s="637">
        <v>80432.699990545167</v>
      </c>
      <c r="Q42" s="637">
        <v>-3702.0632979982429</v>
      </c>
      <c r="R42" s="637">
        <v>0</v>
      </c>
      <c r="S42" s="637">
        <v>0</v>
      </c>
      <c r="U42" s="627"/>
    </row>
    <row r="43" spans="3:21" ht="15">
      <c r="C43" s="674" t="s">
        <v>1175</v>
      </c>
      <c r="D43" s="675"/>
      <c r="E43" s="643">
        <v>206805.01521307806</v>
      </c>
      <c r="F43" s="643">
        <v>0</v>
      </c>
      <c r="G43" s="643">
        <v>206805.01521307806</v>
      </c>
      <c r="H43" s="643">
        <v>-12241.995393165693</v>
      </c>
      <c r="I43" s="643">
        <v>0</v>
      </c>
      <c r="J43" s="643">
        <v>0</v>
      </c>
      <c r="K43" s="637"/>
      <c r="L43" s="674" t="s">
        <v>1175</v>
      </c>
      <c r="M43" s="675"/>
      <c r="N43" s="643">
        <v>206805.01521307806</v>
      </c>
      <c r="O43" s="643">
        <v>0</v>
      </c>
      <c r="P43" s="643">
        <v>206805.01521307806</v>
      </c>
      <c r="Q43" s="643">
        <v>-12241.995393165693</v>
      </c>
      <c r="R43" s="643">
        <v>0</v>
      </c>
      <c r="S43" s="643">
        <v>0</v>
      </c>
      <c r="U43" s="627"/>
    </row>
    <row r="44" spans="3:21" ht="15">
      <c r="C44" s="676" t="s">
        <v>1176</v>
      </c>
      <c r="D44" s="677"/>
      <c r="E44" s="637">
        <v>49774.881534095824</v>
      </c>
      <c r="F44" s="637">
        <v>0</v>
      </c>
      <c r="G44" s="637">
        <v>49774.881534095824</v>
      </c>
      <c r="H44" s="637">
        <v>-2114.6460112218078</v>
      </c>
      <c r="I44" s="637">
        <v>0</v>
      </c>
      <c r="J44" s="637">
        <v>0</v>
      </c>
      <c r="K44" s="637"/>
      <c r="L44" s="676" t="s">
        <v>1176</v>
      </c>
      <c r="M44" s="677"/>
      <c r="N44" s="637">
        <v>49774.881534095824</v>
      </c>
      <c r="O44" s="637">
        <v>0</v>
      </c>
      <c r="P44" s="637">
        <v>49774.881534095824</v>
      </c>
      <c r="Q44" s="637">
        <v>-2114.6460112218078</v>
      </c>
      <c r="R44" s="637">
        <v>0</v>
      </c>
      <c r="S44" s="637">
        <v>0</v>
      </c>
      <c r="U44" s="627"/>
    </row>
    <row r="45" spans="3:21">
      <c r="C45" s="674" t="s">
        <v>766</v>
      </c>
      <c r="D45" s="675"/>
      <c r="E45" s="643">
        <v>88347.215085137883</v>
      </c>
      <c r="F45" s="643">
        <v>0</v>
      </c>
      <c r="G45" s="643">
        <v>88347.215085137883</v>
      </c>
      <c r="H45" s="643">
        <v>1148.2685099999999</v>
      </c>
      <c r="I45" s="643">
        <v>9.5416666666666675E-4</v>
      </c>
      <c r="J45" s="643">
        <v>0</v>
      </c>
      <c r="K45" s="637"/>
      <c r="L45" s="674" t="s">
        <v>766</v>
      </c>
      <c r="M45" s="675"/>
      <c r="N45" s="643">
        <v>88347.215085137883</v>
      </c>
      <c r="O45" s="643">
        <v>0</v>
      </c>
      <c r="P45" s="643">
        <v>88347.215085137883</v>
      </c>
      <c r="Q45" s="643">
        <v>1148.2685099999999</v>
      </c>
      <c r="R45" s="643">
        <v>9.5416666666666675E-4</v>
      </c>
      <c r="S45" s="643">
        <v>0</v>
      </c>
      <c r="U45" s="642"/>
    </row>
    <row r="46" spans="3:21">
      <c r="C46" s="676" t="s">
        <v>767</v>
      </c>
      <c r="D46" s="677"/>
      <c r="E46" s="637">
        <v>66968.83253857962</v>
      </c>
      <c r="F46" s="637">
        <v>0</v>
      </c>
      <c r="G46" s="637">
        <v>66968.83253857962</v>
      </c>
      <c r="H46" s="637">
        <v>-2844.7231000000002</v>
      </c>
      <c r="I46" s="637">
        <v>0</v>
      </c>
      <c r="J46" s="637">
        <v>0</v>
      </c>
      <c r="K46" s="637"/>
      <c r="L46" s="676" t="s">
        <v>767</v>
      </c>
      <c r="M46" s="677"/>
      <c r="N46" s="637">
        <v>66968.83253857962</v>
      </c>
      <c r="O46" s="637">
        <v>0</v>
      </c>
      <c r="P46" s="637">
        <v>66968.83253857962</v>
      </c>
      <c r="Q46" s="637">
        <v>-2844.7231000000002</v>
      </c>
      <c r="R46" s="637">
        <v>0</v>
      </c>
      <c r="S46" s="637">
        <v>0</v>
      </c>
      <c r="U46" s="642"/>
    </row>
    <row r="47" spans="3:21">
      <c r="C47" s="674" t="s">
        <v>884</v>
      </c>
      <c r="D47" s="675"/>
      <c r="E47" s="643">
        <v>78503.959740740102</v>
      </c>
      <c r="F47" s="643">
        <v>11095.015073268551</v>
      </c>
      <c r="G47" s="643">
        <v>89598.974814008659</v>
      </c>
      <c r="H47" s="643">
        <v>-4088.3066399999998</v>
      </c>
      <c r="I47" s="643">
        <v>3348.8994400000001</v>
      </c>
      <c r="J47" s="643">
        <v>0</v>
      </c>
      <c r="K47" s="637"/>
      <c r="L47" s="674" t="s">
        <v>884</v>
      </c>
      <c r="M47" s="675"/>
      <c r="N47" s="643">
        <v>78503.959740740102</v>
      </c>
      <c r="O47" s="643">
        <v>11095.015073268551</v>
      </c>
      <c r="P47" s="643">
        <v>89598.974814008659</v>
      </c>
      <c r="Q47" s="643">
        <v>-4088.3066399999998</v>
      </c>
      <c r="R47" s="643">
        <v>3348.8994400000001</v>
      </c>
      <c r="S47" s="643">
        <v>0</v>
      </c>
      <c r="U47" s="642"/>
    </row>
    <row r="48" spans="3:21">
      <c r="C48" s="676" t="s">
        <v>885</v>
      </c>
      <c r="D48" s="677"/>
      <c r="E48" s="637">
        <v>16813.109986641768</v>
      </c>
      <c r="F48" s="637">
        <v>0</v>
      </c>
      <c r="G48" s="637">
        <v>16813.109986641768</v>
      </c>
      <c r="H48" s="637">
        <v>-1415.0089800000001</v>
      </c>
      <c r="I48" s="637">
        <v>0</v>
      </c>
      <c r="J48" s="637">
        <v>0</v>
      </c>
      <c r="K48" s="637"/>
      <c r="L48" s="676" t="s">
        <v>885</v>
      </c>
      <c r="M48" s="677"/>
      <c r="N48" s="637">
        <v>16813.109986641768</v>
      </c>
      <c r="O48" s="637">
        <v>0</v>
      </c>
      <c r="P48" s="637">
        <v>16813.109986641768</v>
      </c>
      <c r="Q48" s="637">
        <v>-1415.0089800000001</v>
      </c>
      <c r="R48" s="637">
        <v>0</v>
      </c>
      <c r="S48" s="637">
        <v>0</v>
      </c>
      <c r="U48" s="642"/>
    </row>
    <row r="49" spans="3:21" ht="16.5">
      <c r="C49" s="674" t="s">
        <v>1177</v>
      </c>
      <c r="D49" s="675"/>
      <c r="E49" s="643">
        <v>0</v>
      </c>
      <c r="F49" s="643">
        <v>162495.69802655649</v>
      </c>
      <c r="G49" s="643">
        <v>162495.69802655649</v>
      </c>
      <c r="H49" s="643">
        <v>0</v>
      </c>
      <c r="I49" s="643">
        <v>0</v>
      </c>
      <c r="J49" s="643">
        <v>0</v>
      </c>
      <c r="K49" s="637"/>
      <c r="L49" s="674" t="s">
        <v>1177</v>
      </c>
      <c r="M49" s="675"/>
      <c r="N49" s="643">
        <v>0</v>
      </c>
      <c r="O49" s="643">
        <v>162495.69802655649</v>
      </c>
      <c r="P49" s="643">
        <v>162495.69802655649</v>
      </c>
      <c r="Q49" s="643">
        <v>0</v>
      </c>
      <c r="R49" s="643">
        <v>0</v>
      </c>
      <c r="S49" s="643">
        <v>0</v>
      </c>
      <c r="U49" s="642"/>
    </row>
    <row r="50" spans="3:21" ht="16.5">
      <c r="C50" s="676" t="s">
        <v>1178</v>
      </c>
      <c r="D50" s="677"/>
      <c r="E50" s="637">
        <v>0</v>
      </c>
      <c r="F50" s="637">
        <v>22201.271824653344</v>
      </c>
      <c r="G50" s="637">
        <v>22201.271824653344</v>
      </c>
      <c r="H50" s="637">
        <v>0</v>
      </c>
      <c r="I50" s="637">
        <v>0</v>
      </c>
      <c r="J50" s="637">
        <v>0</v>
      </c>
      <c r="K50" s="637"/>
      <c r="L50" s="676" t="s">
        <v>1178</v>
      </c>
      <c r="M50" s="677"/>
      <c r="N50" s="637">
        <v>0</v>
      </c>
      <c r="O50" s="637">
        <v>22201.271824653344</v>
      </c>
      <c r="P50" s="637">
        <v>22201.271824653344</v>
      </c>
      <c r="Q50" s="637">
        <v>0</v>
      </c>
      <c r="R50" s="637">
        <v>0</v>
      </c>
      <c r="S50" s="637">
        <v>0</v>
      </c>
      <c r="U50" s="642"/>
    </row>
    <row r="51" spans="3:21" ht="16.5">
      <c r="C51" s="674" t="s">
        <v>1179</v>
      </c>
      <c r="D51" s="675"/>
      <c r="E51" s="643">
        <v>0</v>
      </c>
      <c r="F51" s="643">
        <v>102789.28909114732</v>
      </c>
      <c r="G51" s="643">
        <v>102789.28909114732</v>
      </c>
      <c r="H51" s="643">
        <v>0</v>
      </c>
      <c r="I51" s="643">
        <v>0</v>
      </c>
      <c r="J51" s="643">
        <v>0</v>
      </c>
      <c r="K51" s="637"/>
      <c r="L51" s="674" t="s">
        <v>1179</v>
      </c>
      <c r="M51" s="675"/>
      <c r="N51" s="643">
        <v>0</v>
      </c>
      <c r="O51" s="643">
        <v>102789.28909114732</v>
      </c>
      <c r="P51" s="643">
        <v>102789.28909114732</v>
      </c>
      <c r="Q51" s="643">
        <v>0</v>
      </c>
      <c r="R51" s="643">
        <v>0</v>
      </c>
      <c r="S51" s="643">
        <v>0</v>
      </c>
      <c r="U51" s="642"/>
    </row>
    <row r="52" spans="3:21" ht="16.5">
      <c r="C52" s="672" t="s">
        <v>1180</v>
      </c>
      <c r="D52" s="673"/>
      <c r="E52" s="637">
        <v>130527.82476282088</v>
      </c>
      <c r="F52" s="637">
        <v>51519.350685845893</v>
      </c>
      <c r="G52" s="637">
        <v>182047.17544866676</v>
      </c>
      <c r="H52" s="637">
        <v>-8275.6485400000001</v>
      </c>
      <c r="I52" s="637">
        <v>0</v>
      </c>
      <c r="J52" s="637">
        <v>0</v>
      </c>
      <c r="K52" s="637"/>
      <c r="L52" s="672" t="s">
        <v>1180</v>
      </c>
      <c r="M52" s="673"/>
      <c r="N52" s="637">
        <v>130527.82476282088</v>
      </c>
      <c r="O52" s="637">
        <v>51519.350685845893</v>
      </c>
      <c r="P52" s="637">
        <v>182047.17544866676</v>
      </c>
      <c r="Q52" s="637">
        <v>-8275.6485400000001</v>
      </c>
      <c r="R52" s="637">
        <v>0</v>
      </c>
      <c r="S52" s="637">
        <v>0</v>
      </c>
      <c r="U52" s="642"/>
    </row>
    <row r="53" spans="3:21">
      <c r="C53" s="645" t="s">
        <v>363</v>
      </c>
      <c r="D53" s="648"/>
      <c r="E53" s="649">
        <v>1491949.5626625225</v>
      </c>
      <c r="F53" s="649">
        <v>356462.30418590247</v>
      </c>
      <c r="G53" s="649">
        <v>1848411.866848425</v>
      </c>
      <c r="H53" s="649">
        <v>-58468.91962416123</v>
      </c>
      <c r="I53" s="649">
        <v>3844.4848952554025</v>
      </c>
      <c r="J53" s="649">
        <v>2057.1136199913008</v>
      </c>
      <c r="L53" s="645" t="s">
        <v>363</v>
      </c>
      <c r="M53" s="648"/>
      <c r="N53" s="649">
        <v>1491949.5626625225</v>
      </c>
      <c r="O53" s="649">
        <v>356462.30418590247</v>
      </c>
      <c r="P53" s="649">
        <v>1848411.866848425</v>
      </c>
      <c r="Q53" s="649">
        <v>-58468.91962416123</v>
      </c>
      <c r="R53" s="649">
        <v>3844.4848952554025</v>
      </c>
      <c r="S53" s="649">
        <v>2057.1136199913008</v>
      </c>
    </row>
    <row r="54" spans="3:21">
      <c r="C54" s="650" t="s">
        <v>1181</v>
      </c>
      <c r="D54" s="650"/>
      <c r="E54" s="646">
        <v>3666373.5131893018</v>
      </c>
      <c r="F54" s="646">
        <v>423388.28979590244</v>
      </c>
      <c r="G54" s="646">
        <v>4089761.8029852044</v>
      </c>
      <c r="H54" s="646">
        <v>-157224.78970589532</v>
      </c>
      <c r="I54" s="646">
        <v>-36892.281286631405</v>
      </c>
      <c r="J54" s="646">
        <v>6499.1338748713015</v>
      </c>
      <c r="L54" s="650" t="s">
        <v>1181</v>
      </c>
      <c r="M54" s="650"/>
      <c r="N54" s="646">
        <v>3666373.5131893018</v>
      </c>
      <c r="O54" s="646">
        <v>423388.28979590244</v>
      </c>
      <c r="P54" s="646">
        <v>4089761.8029852044</v>
      </c>
      <c r="Q54" s="646">
        <v>-157224.78970589532</v>
      </c>
      <c r="R54" s="646">
        <v>-36892.281286631405</v>
      </c>
      <c r="S54" s="646">
        <v>6499.1338748713015</v>
      </c>
    </row>
    <row r="55" spans="3:21">
      <c r="C55" s="636" t="s">
        <v>763</v>
      </c>
      <c r="D55" s="636"/>
      <c r="J55" s="591"/>
      <c r="L55" s="636" t="s">
        <v>702</v>
      </c>
      <c r="M55" s="636"/>
    </row>
    <row r="56" spans="3:21">
      <c r="C56" s="636" t="s">
        <v>1182</v>
      </c>
      <c r="D56" s="636"/>
      <c r="J56" s="651"/>
      <c r="L56" s="636" t="s">
        <v>1183</v>
      </c>
      <c r="M56" s="636"/>
    </row>
    <row r="57" spans="3:21" ht="16.5">
      <c r="C57" s="40" t="s">
        <v>1184</v>
      </c>
      <c r="D57" s="652"/>
      <c r="L57" s="40" t="s">
        <v>1185</v>
      </c>
      <c r="M57" s="652"/>
    </row>
    <row r="58" spans="3:21" ht="16.5">
      <c r="C58" s="636" t="s">
        <v>1186</v>
      </c>
      <c r="D58" s="653"/>
      <c r="L58" s="636" t="s">
        <v>1187</v>
      </c>
      <c r="M58" s="653"/>
    </row>
    <row r="59" spans="3:21">
      <c r="D59" s="636"/>
      <c r="M59" s="636"/>
    </row>
    <row r="60" spans="3:21">
      <c r="C60" s="636"/>
      <c r="D60" s="636"/>
      <c r="L60" s="636"/>
      <c r="M60" s="636"/>
    </row>
    <row r="61" spans="3:21">
      <c r="C61" s="636"/>
    </row>
    <row r="62" spans="3:21">
      <c r="C62" s="636"/>
      <c r="D62" s="636"/>
      <c r="L62" s="636"/>
      <c r="M62" s="636"/>
    </row>
    <row r="63" spans="3:21">
      <c r="C63" s="655"/>
      <c r="D63" s="655"/>
      <c r="L63" s="655"/>
      <c r="M63" s="655"/>
      <c r="U63" s="654"/>
    </row>
    <row r="64" spans="3:21">
      <c r="C64" s="655"/>
      <c r="D64" s="655"/>
      <c r="E64" s="627"/>
      <c r="L64" s="655"/>
      <c r="M64" s="655"/>
      <c r="U64" s="656"/>
    </row>
    <row r="65" spans="3:21">
      <c r="C65" s="655"/>
      <c r="D65" s="655"/>
      <c r="E65" s="627"/>
      <c r="L65" s="655"/>
      <c r="M65" s="655"/>
      <c r="U65" s="656"/>
    </row>
    <row r="66" spans="3:21">
      <c r="C66" s="655"/>
      <c r="D66" s="655"/>
      <c r="E66" s="627"/>
      <c r="L66" s="655"/>
      <c r="M66" s="655"/>
      <c r="U66" s="656"/>
    </row>
    <row r="67" spans="3:21">
      <c r="C67" s="655"/>
      <c r="D67" s="655"/>
      <c r="E67" s="627"/>
      <c r="L67" s="655"/>
      <c r="M67" s="655"/>
      <c r="U67" s="656"/>
    </row>
    <row r="68" spans="3:21">
      <c r="C68" s="655"/>
      <c r="D68" s="655"/>
      <c r="E68" s="627"/>
      <c r="L68" s="655"/>
      <c r="M68" s="655"/>
    </row>
    <row r="69" spans="3:21">
      <c r="C69" s="655"/>
      <c r="D69" s="655"/>
      <c r="E69" s="627"/>
      <c r="L69" s="655"/>
      <c r="M69" s="655"/>
      <c r="U69" s="656"/>
    </row>
    <row r="70" spans="3:21">
      <c r="C70" s="655"/>
      <c r="D70" s="655"/>
      <c r="E70" s="627"/>
      <c r="L70" s="655"/>
      <c r="M70" s="655"/>
      <c r="U70" s="657"/>
    </row>
    <row r="71" spans="3:21">
      <c r="C71" s="655"/>
      <c r="D71" s="655"/>
      <c r="E71" s="627"/>
      <c r="L71" s="655"/>
      <c r="M71" s="655"/>
      <c r="U71" s="654"/>
    </row>
    <row r="72" spans="3:21">
      <c r="C72" s="655"/>
      <c r="D72" s="655"/>
      <c r="E72" s="627"/>
      <c r="L72" s="655"/>
      <c r="M72" s="655"/>
      <c r="U72" s="656"/>
    </row>
    <row r="73" spans="3:21">
      <c r="C73" s="655"/>
      <c r="D73" s="655"/>
      <c r="E73" s="627"/>
      <c r="L73" s="655"/>
      <c r="M73" s="655"/>
      <c r="U73" s="656"/>
    </row>
    <row r="74" spans="3:21">
      <c r="C74" s="655"/>
      <c r="D74" s="655"/>
      <c r="E74" s="627"/>
      <c r="L74" s="655"/>
      <c r="M74" s="655"/>
      <c r="U74" s="656"/>
    </row>
    <row r="75" spans="3:21">
      <c r="C75" s="655"/>
      <c r="D75" s="655"/>
      <c r="E75" s="627"/>
      <c r="L75" s="655"/>
      <c r="M75" s="655"/>
      <c r="U75" s="656"/>
    </row>
    <row r="76" spans="3:21">
      <c r="C76" s="655"/>
      <c r="D76" s="655"/>
      <c r="E76" s="627"/>
      <c r="L76" s="655"/>
      <c r="M76" s="655"/>
      <c r="U76" s="656"/>
    </row>
    <row r="77" spans="3:21">
      <c r="C77" s="655"/>
      <c r="D77" s="655"/>
      <c r="E77" s="627"/>
      <c r="L77" s="655"/>
      <c r="M77" s="655"/>
      <c r="U77" s="656"/>
    </row>
    <row r="78" spans="3:21">
      <c r="C78" s="655"/>
      <c r="D78" s="636"/>
      <c r="E78" s="627"/>
      <c r="L78" s="655"/>
      <c r="M78" s="655"/>
      <c r="U78" s="656"/>
    </row>
    <row r="79" spans="3:21">
      <c r="C79" s="655"/>
      <c r="D79" s="636"/>
      <c r="E79" s="627"/>
      <c r="L79" s="655"/>
      <c r="M79" s="655"/>
      <c r="U79" s="656"/>
    </row>
    <row r="80" spans="3:21">
      <c r="C80" s="655"/>
      <c r="D80" s="655"/>
      <c r="E80" s="627"/>
      <c r="L80" s="655"/>
      <c r="M80" s="655"/>
      <c r="U80" s="656"/>
    </row>
    <row r="81" spans="3:21">
      <c r="C81" s="655"/>
      <c r="D81" s="655"/>
      <c r="E81" s="627"/>
      <c r="L81" s="655"/>
      <c r="M81" s="655"/>
      <c r="U81" s="656"/>
    </row>
    <row r="82" spans="3:21">
      <c r="C82" s="655"/>
      <c r="D82" s="655"/>
      <c r="E82" s="627"/>
      <c r="L82" s="655"/>
      <c r="M82" s="655"/>
      <c r="U82" s="656"/>
    </row>
    <row r="83" spans="3:21">
      <c r="C83" s="655"/>
      <c r="D83" s="655"/>
      <c r="E83" s="627"/>
      <c r="L83" s="655"/>
      <c r="M83" s="655"/>
      <c r="U83" s="656"/>
    </row>
    <row r="84" spans="3:21">
      <c r="C84" s="655"/>
      <c r="D84" s="655"/>
      <c r="E84" s="627"/>
      <c r="L84" s="655"/>
      <c r="M84" s="655"/>
      <c r="U84" s="658"/>
    </row>
    <row r="85" spans="3:21">
      <c r="C85" s="655"/>
      <c r="D85" s="655"/>
      <c r="E85" s="627"/>
      <c r="L85" s="655"/>
      <c r="M85" s="655"/>
    </row>
    <row r="86" spans="3:21">
      <c r="C86" s="655"/>
      <c r="D86" s="655"/>
      <c r="E86" s="627"/>
      <c r="L86" s="655"/>
      <c r="M86" s="655"/>
      <c r="U86" s="654"/>
    </row>
    <row r="87" spans="3:21">
      <c r="L87" s="655"/>
      <c r="M87" s="655"/>
    </row>
    <row r="88" spans="3:21">
      <c r="L88" s="655"/>
      <c r="M88" s="655"/>
    </row>
    <row r="89" spans="3:21">
      <c r="L89" s="655"/>
      <c r="M89" s="655"/>
    </row>
    <row r="90" spans="3:21">
      <c r="L90" s="655"/>
      <c r="M90" s="655"/>
    </row>
    <row r="91" spans="3:21">
      <c r="L91" s="655"/>
      <c r="M91" s="655"/>
    </row>
    <row r="92" spans="3:21">
      <c r="L92" s="655"/>
      <c r="M92" s="655"/>
    </row>
    <row r="93" spans="3:21">
      <c r="L93" s="655"/>
      <c r="M93" s="655"/>
    </row>
    <row r="94" spans="3:21">
      <c r="C94" s="655"/>
      <c r="D94" s="655"/>
      <c r="L94" s="655"/>
      <c r="M94" s="655"/>
    </row>
    <row r="95" spans="3:21">
      <c r="C95" s="655"/>
      <c r="D95" s="655"/>
      <c r="L95" s="655"/>
      <c r="M95" s="655"/>
    </row>
    <row r="96" spans="3:21">
      <c r="C96" s="655"/>
      <c r="D96" s="655"/>
      <c r="L96" s="655"/>
      <c r="M96" s="655"/>
    </row>
    <row r="97" spans="3:13">
      <c r="C97" s="655"/>
      <c r="D97" s="655"/>
      <c r="L97" s="655"/>
      <c r="M97" s="655"/>
    </row>
  </sheetData>
  <mergeCells count="94">
    <mergeCell ref="C5:D6"/>
    <mergeCell ref="E5:J5"/>
    <mergeCell ref="L5:M6"/>
    <mergeCell ref="N5:S5"/>
    <mergeCell ref="E6:G6"/>
    <mergeCell ref="H6:J6"/>
    <mergeCell ref="N6:P6"/>
    <mergeCell ref="Q6:S6"/>
    <mergeCell ref="C8:D8"/>
    <mergeCell ref="L8:M8"/>
    <mergeCell ref="C9:D9"/>
    <mergeCell ref="L9:M9"/>
    <mergeCell ref="C10:D10"/>
    <mergeCell ref="L10:M10"/>
    <mergeCell ref="C11:D11"/>
    <mergeCell ref="L11:M11"/>
    <mergeCell ref="C12:D12"/>
    <mergeCell ref="L12:M12"/>
    <mergeCell ref="C13:D13"/>
    <mergeCell ref="L13:M13"/>
    <mergeCell ref="C14:D14"/>
    <mergeCell ref="L14:M14"/>
    <mergeCell ref="C15:D15"/>
    <mergeCell ref="L15:M15"/>
    <mergeCell ref="C16:D16"/>
    <mergeCell ref="L16:M16"/>
    <mergeCell ref="C17:D17"/>
    <mergeCell ref="L17:M17"/>
    <mergeCell ref="C18:D18"/>
    <mergeCell ref="L18:M18"/>
    <mergeCell ref="C19:D19"/>
    <mergeCell ref="L19:M19"/>
    <mergeCell ref="C20:D20"/>
    <mergeCell ref="L20:M20"/>
    <mergeCell ref="C21:D21"/>
    <mergeCell ref="L21:M21"/>
    <mergeCell ref="C22:D22"/>
    <mergeCell ref="L22:M22"/>
    <mergeCell ref="C23:D23"/>
    <mergeCell ref="L23:M23"/>
    <mergeCell ref="C24:D24"/>
    <mergeCell ref="L24:M24"/>
    <mergeCell ref="C25:D25"/>
    <mergeCell ref="L25:M25"/>
    <mergeCell ref="C26:D26"/>
    <mergeCell ref="L26:M26"/>
    <mergeCell ref="C27:D27"/>
    <mergeCell ref="L27:M27"/>
    <mergeCell ref="C30:D30"/>
    <mergeCell ref="L30:M30"/>
    <mergeCell ref="C31:D31"/>
    <mergeCell ref="L31:M31"/>
    <mergeCell ref="C32:D32"/>
    <mergeCell ref="L32:M32"/>
    <mergeCell ref="C33:D33"/>
    <mergeCell ref="L33:M33"/>
    <mergeCell ref="C34:D34"/>
    <mergeCell ref="L34:M34"/>
    <mergeCell ref="C35:D35"/>
    <mergeCell ref="L35:M35"/>
    <mergeCell ref="C36:D36"/>
    <mergeCell ref="L36:M36"/>
    <mergeCell ref="C37:D37"/>
    <mergeCell ref="L37:M37"/>
    <mergeCell ref="C38:D38"/>
    <mergeCell ref="L38:M38"/>
    <mergeCell ref="C39:D39"/>
    <mergeCell ref="L39:M39"/>
    <mergeCell ref="C40:D40"/>
    <mergeCell ref="L40:M40"/>
    <mergeCell ref="C41:D41"/>
    <mergeCell ref="L41:M41"/>
    <mergeCell ref="C42:D42"/>
    <mergeCell ref="L42:M42"/>
    <mergeCell ref="C43:D43"/>
    <mergeCell ref="L43:M43"/>
    <mergeCell ref="C44:D44"/>
    <mergeCell ref="L44:M44"/>
    <mergeCell ref="C45:D45"/>
    <mergeCell ref="L45:M45"/>
    <mergeCell ref="C46:D46"/>
    <mergeCell ref="L46:M46"/>
    <mergeCell ref="C47:D47"/>
    <mergeCell ref="L47:M47"/>
    <mergeCell ref="C48:D48"/>
    <mergeCell ref="L48:M48"/>
    <mergeCell ref="C52:D52"/>
    <mergeCell ref="L52:M52"/>
    <mergeCell ref="C49:D49"/>
    <mergeCell ref="L49:M49"/>
    <mergeCell ref="C50:D50"/>
    <mergeCell ref="L50:M50"/>
    <mergeCell ref="C51:D51"/>
    <mergeCell ref="L51:M51"/>
  </mergeCells>
  <hyperlinks>
    <hyperlink ref="C2" location="Summary!A1" display="Summary" xr:uid="{3661AAFA-1DB9-4886-A6E2-A80EA16D5366}"/>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5101-CE55-4EC8-8F97-09549D638DAA}">
  <dimension ref="B1:Q42"/>
  <sheetViews>
    <sheetView showGridLines="0" zoomScale="85" zoomScaleNormal="85" workbookViewId="0"/>
  </sheetViews>
  <sheetFormatPr defaultRowHeight="14.5"/>
  <cols>
    <col min="2" max="2" width="42" customWidth="1"/>
    <col min="3" max="4" width="12" bestFit="1" customWidth="1"/>
    <col min="6" max="7" width="12" bestFit="1" customWidth="1"/>
    <col min="9" max="9" width="6" customWidth="1"/>
    <col min="10" max="10" width="41.7265625" customWidth="1"/>
    <col min="11" max="12" width="12" bestFit="1" customWidth="1"/>
    <col min="14" max="15" width="12" bestFit="1" customWidth="1"/>
    <col min="17" max="17" width="12.7265625" bestFit="1" customWidth="1"/>
  </cols>
  <sheetData>
    <row r="1" spans="2:17">
      <c r="B1" s="24" t="s">
        <v>111</v>
      </c>
    </row>
    <row r="3" spans="2:17" ht="20.25" customHeight="1">
      <c r="B3" s="689" t="s">
        <v>1108</v>
      </c>
      <c r="C3" s="689"/>
      <c r="D3" s="689"/>
      <c r="E3" s="689"/>
      <c r="F3" s="689"/>
      <c r="G3" s="689"/>
      <c r="H3" s="689"/>
      <c r="J3" s="689" t="s">
        <v>1115</v>
      </c>
      <c r="K3" s="689"/>
      <c r="L3" s="689"/>
      <c r="M3" s="689"/>
      <c r="N3" s="689"/>
      <c r="O3" s="689"/>
      <c r="P3" s="689"/>
    </row>
    <row r="4" spans="2:17" ht="18" customHeight="1">
      <c r="B4" s="628" t="s">
        <v>1109</v>
      </c>
      <c r="C4" s="629" t="s">
        <v>1111</v>
      </c>
      <c r="D4" s="629" t="s">
        <v>1112</v>
      </c>
      <c r="E4" s="629" t="s">
        <v>358</v>
      </c>
      <c r="F4" s="629" t="s">
        <v>1113</v>
      </c>
      <c r="G4" s="629" t="s">
        <v>1114</v>
      </c>
      <c r="H4" s="629" t="s">
        <v>358</v>
      </c>
      <c r="J4" s="628" t="s">
        <v>1109</v>
      </c>
      <c r="K4" s="629" t="s">
        <v>1111</v>
      </c>
      <c r="L4" s="629" t="s">
        <v>1112</v>
      </c>
      <c r="M4" s="629" t="s">
        <v>358</v>
      </c>
      <c r="N4" s="629" t="s">
        <v>1113</v>
      </c>
      <c r="O4" s="629" t="s">
        <v>1114</v>
      </c>
      <c r="P4" s="629" t="s">
        <v>358</v>
      </c>
    </row>
    <row r="5" spans="2:17">
      <c r="B5" t="s">
        <v>57</v>
      </c>
      <c r="C5" s="618">
        <v>660436779.79999995</v>
      </c>
      <c r="D5" s="618">
        <v>679064646.67428696</v>
      </c>
      <c r="E5" s="619">
        <v>-2.7431654652494197E-2</v>
      </c>
      <c r="F5" s="618">
        <v>1971006589.6099999</v>
      </c>
      <c r="G5" s="618">
        <v>1996611649.1479101</v>
      </c>
      <c r="H5" s="619">
        <v>-1.2824256308850868E-2</v>
      </c>
      <c r="J5" t="s">
        <v>57</v>
      </c>
      <c r="K5" s="618">
        <v>924252236.17855239</v>
      </c>
      <c r="L5" s="618">
        <v>930537584.34553981</v>
      </c>
      <c r="M5" s="619">
        <v>-6.7545344462448531E-3</v>
      </c>
      <c r="N5" s="618">
        <v>2741562542.0215583</v>
      </c>
      <c r="O5" s="618">
        <v>2751186203.5326891</v>
      </c>
      <c r="P5" s="619">
        <v>-3.4980044239729668E-3</v>
      </c>
      <c r="Q5" s="618"/>
    </row>
    <row r="6" spans="2:17">
      <c r="B6" t="s">
        <v>429</v>
      </c>
      <c r="C6" s="618">
        <v>-5947127.9900000002</v>
      </c>
      <c r="D6" s="618">
        <v>-16791869.300000001</v>
      </c>
      <c r="E6" s="619">
        <v>-0.64583287996411454</v>
      </c>
      <c r="F6" s="618">
        <v>-32636353.039999999</v>
      </c>
      <c r="G6" s="618">
        <v>661251.66</v>
      </c>
      <c r="H6" s="619" t="s">
        <v>274</v>
      </c>
      <c r="J6" t="s">
        <v>429</v>
      </c>
      <c r="K6" s="618">
        <v>-8083728.7216940206</v>
      </c>
      <c r="L6" s="618">
        <v>-19546319.00801675</v>
      </c>
      <c r="M6" s="619">
        <v>-0.58643217076429832</v>
      </c>
      <c r="N6" s="618">
        <v>-35276447.269809566</v>
      </c>
      <c r="O6" s="618">
        <v>-4606160.8374223234</v>
      </c>
      <c r="P6" s="619">
        <v>6.6585357122594084</v>
      </c>
      <c r="Q6" s="618"/>
    </row>
    <row r="7" spans="2:17">
      <c r="B7" t="s">
        <v>428</v>
      </c>
      <c r="C7" s="618">
        <v>299697.06</v>
      </c>
      <c r="D7" s="618">
        <v>343369.49</v>
      </c>
      <c r="E7" s="619">
        <v>-0.12718785818740042</v>
      </c>
      <c r="F7" s="618">
        <v>899091.18</v>
      </c>
      <c r="G7" s="618">
        <v>940737.53</v>
      </c>
      <c r="H7" s="619">
        <v>-4.4269893218781164E-2</v>
      </c>
      <c r="J7" t="s">
        <v>428</v>
      </c>
      <c r="K7" s="618">
        <v>299697.06</v>
      </c>
      <c r="L7" s="618">
        <v>343369.49</v>
      </c>
      <c r="M7" s="619">
        <v>-0.12718785818740042</v>
      </c>
      <c r="N7" s="618">
        <v>899091.18</v>
      </c>
      <c r="O7" s="618">
        <v>940737.53</v>
      </c>
      <c r="P7" s="619">
        <v>-4.4269893218781164E-2</v>
      </c>
      <c r="Q7" s="618"/>
    </row>
    <row r="8" spans="2:17">
      <c r="B8" s="630" t="s">
        <v>832</v>
      </c>
      <c r="C8" s="631">
        <v>654789348.86999989</v>
      </c>
      <c r="D8" s="631">
        <v>662616146.86428702</v>
      </c>
      <c r="E8" s="632">
        <v>-1.1811963881843246E-2</v>
      </c>
      <c r="F8" s="631">
        <v>1939269327.75</v>
      </c>
      <c r="G8" s="631">
        <v>1998213638.3379102</v>
      </c>
      <c r="H8" s="632">
        <v>-2.9498502791192704E-2</v>
      </c>
      <c r="J8" s="630" t="s">
        <v>832</v>
      </c>
      <c r="K8" s="631">
        <v>916468204.51685834</v>
      </c>
      <c r="L8" s="631">
        <v>911334634.82752311</v>
      </c>
      <c r="M8" s="632">
        <v>5.6330238017419099E-3</v>
      </c>
      <c r="N8" s="631">
        <v>2707185185.9317484</v>
      </c>
      <c r="O8" s="631">
        <v>2747520780.2252669</v>
      </c>
      <c r="P8" s="632">
        <v>-1.4680724012653856E-2</v>
      </c>
      <c r="Q8" s="618"/>
    </row>
    <row r="9" spans="2:17">
      <c r="B9" t="s">
        <v>833</v>
      </c>
      <c r="C9" s="618">
        <v>-62243120.860000007</v>
      </c>
      <c r="D9" s="618">
        <v>-64233556.524212398</v>
      </c>
      <c r="E9" s="619">
        <v>-3.0987474023209449E-2</v>
      </c>
      <c r="F9" s="618">
        <v>-191191210.41</v>
      </c>
      <c r="G9" s="618">
        <v>-185847833.97744</v>
      </c>
      <c r="H9" s="619">
        <v>2.8751351674126235E-2</v>
      </c>
      <c r="J9" t="s">
        <v>833</v>
      </c>
      <c r="K9" s="618">
        <v>-86088764.987544611</v>
      </c>
      <c r="L9" s="618">
        <v>-87784817.052713081</v>
      </c>
      <c r="M9" s="619">
        <v>-1.9320562736378721E-2</v>
      </c>
      <c r="N9" s="618">
        <v>-262327234.90849325</v>
      </c>
      <c r="O9" s="618">
        <v>-254848448.72029608</v>
      </c>
      <c r="P9" s="619">
        <v>2.9346014173330826E-2</v>
      </c>
      <c r="Q9" s="618"/>
    </row>
    <row r="10" spans="2:17">
      <c r="B10" s="630" t="s">
        <v>834</v>
      </c>
      <c r="C10" s="631">
        <v>592546228.00999987</v>
      </c>
      <c r="D10" s="631">
        <v>598382590.34007466</v>
      </c>
      <c r="E10" s="632">
        <v>-9.7535630619831615E-3</v>
      </c>
      <c r="F10" s="631">
        <v>1748078117.3399999</v>
      </c>
      <c r="G10" s="631">
        <v>1812365804.3604703</v>
      </c>
      <c r="H10" s="632">
        <v>-3.5471694988835623E-2</v>
      </c>
      <c r="J10" s="630" t="s">
        <v>834</v>
      </c>
      <c r="K10" s="631">
        <v>830379439.52931368</v>
      </c>
      <c r="L10" s="631">
        <v>823549817.77481008</v>
      </c>
      <c r="M10" s="632">
        <v>8.2929066428025777E-3</v>
      </c>
      <c r="N10" s="631">
        <v>2444857951.0232553</v>
      </c>
      <c r="O10" s="631">
        <v>2492672331.504971</v>
      </c>
      <c r="P10" s="632">
        <v>-1.9181975856749411E-2</v>
      </c>
      <c r="Q10" s="618"/>
    </row>
    <row r="11" spans="2:17">
      <c r="B11" t="s">
        <v>76</v>
      </c>
      <c r="C11" s="618">
        <v>-104977861.28</v>
      </c>
      <c r="D11" s="618">
        <v>-104793279.05000001</v>
      </c>
      <c r="E11" s="619">
        <v>1.7613937809115576E-3</v>
      </c>
      <c r="F11" s="618">
        <v>-298489015.90000004</v>
      </c>
      <c r="G11" s="618">
        <v>-279192896.22999996</v>
      </c>
      <c r="H11" s="619">
        <v>6.9113934955221223E-2</v>
      </c>
      <c r="J11" t="s">
        <v>76</v>
      </c>
      <c r="K11" s="618">
        <v>-125496440.64417355</v>
      </c>
      <c r="L11" s="618">
        <v>-125807773.37149711</v>
      </c>
      <c r="M11" s="619">
        <v>-2.4746700381083064E-3</v>
      </c>
      <c r="N11" s="618">
        <v>-355379743.00634247</v>
      </c>
      <c r="O11" s="618">
        <v>-336568669.52251744</v>
      </c>
      <c r="P11" s="619">
        <v>5.5890744407409931E-2</v>
      </c>
      <c r="Q11" s="618"/>
    </row>
    <row r="12" spans="2:17">
      <c r="B12" s="630" t="s">
        <v>13</v>
      </c>
      <c r="C12" s="631">
        <v>487568366.7299999</v>
      </c>
      <c r="D12" s="631">
        <v>493589311.29007465</v>
      </c>
      <c r="E12" s="632">
        <v>-1.2198287974142019E-2</v>
      </c>
      <c r="F12" s="631">
        <v>1449589101.4399998</v>
      </c>
      <c r="G12" s="631">
        <v>1533172908.1304703</v>
      </c>
      <c r="H12" s="632">
        <v>-5.4516882112397469E-2</v>
      </c>
      <c r="J12" s="630" t="s">
        <v>13</v>
      </c>
      <c r="K12" s="631">
        <v>704882998.88514018</v>
      </c>
      <c r="L12" s="631">
        <v>697742044.40331292</v>
      </c>
      <c r="M12" s="632">
        <v>1.0234376069359508E-2</v>
      </c>
      <c r="N12" s="631">
        <v>2089478208.0169129</v>
      </c>
      <c r="O12" s="631">
        <v>2156103661.9824533</v>
      </c>
      <c r="P12" s="632">
        <v>-3.0900858405055076E-2</v>
      </c>
      <c r="Q12" s="618"/>
    </row>
    <row r="13" spans="2:17">
      <c r="B13" s="633" t="s">
        <v>1110</v>
      </c>
      <c r="C13" s="634">
        <v>0.82283599773716165</v>
      </c>
      <c r="D13" s="634">
        <v>0.82487244658898984</v>
      </c>
      <c r="E13" s="635">
        <v>-0.20364488518281876</v>
      </c>
      <c r="F13" s="634">
        <v>0.82924732428193637</v>
      </c>
      <c r="G13" s="634">
        <v>0.84595113439115077</v>
      </c>
      <c r="H13" s="635">
        <v>-1.6703810109214401</v>
      </c>
      <c r="J13" s="633" t="s">
        <v>1110</v>
      </c>
      <c r="K13" s="634">
        <v>0.84886855975708042</v>
      </c>
      <c r="L13" s="634">
        <v>0.84723720331646313</v>
      </c>
      <c r="M13" s="635">
        <v>0.16313564406172931</v>
      </c>
      <c r="N13" s="634">
        <v>0.8546419668849865</v>
      </c>
      <c r="O13" s="634">
        <v>0.8649767700035762</v>
      </c>
      <c r="P13" s="635">
        <v>-1.0334803118589697</v>
      </c>
      <c r="Q13" s="618"/>
    </row>
    <row r="14" spans="2:17">
      <c r="B14" t="s">
        <v>182</v>
      </c>
      <c r="C14" s="618">
        <v>-86924174.890000001</v>
      </c>
      <c r="D14" s="618">
        <v>-95317908.230000004</v>
      </c>
      <c r="E14" s="619">
        <v>-8.8060402246198155E-2</v>
      </c>
      <c r="F14" s="618">
        <v>-262547153.53</v>
      </c>
      <c r="G14" s="618">
        <v>-262143301.19999999</v>
      </c>
      <c r="H14" s="619">
        <v>1.5405784857034366E-3</v>
      </c>
      <c r="J14" t="s">
        <v>182</v>
      </c>
      <c r="K14" s="618">
        <v>-113723587.3288772</v>
      </c>
      <c r="L14" s="618">
        <v>-124260386.86764732</v>
      </c>
      <c r="M14" s="619">
        <v>-8.4796126942636385E-2</v>
      </c>
      <c r="N14" s="618">
        <v>-341661978.28621566</v>
      </c>
      <c r="O14" s="618">
        <v>-330937686.35339344</v>
      </c>
      <c r="P14" s="619">
        <v>3.2405774183633662E-2</v>
      </c>
      <c r="Q14" s="618"/>
    </row>
    <row r="15" spans="2:17">
      <c r="B15" s="630" t="s">
        <v>836</v>
      </c>
      <c r="C15" s="631">
        <v>400644191.83999991</v>
      </c>
      <c r="D15" s="631">
        <v>398271403.06007463</v>
      </c>
      <c r="E15" s="632">
        <v>5.9577181833649906E-3</v>
      </c>
      <c r="F15" s="631">
        <v>1187041947.9099998</v>
      </c>
      <c r="G15" s="631">
        <v>1271029606.9304702</v>
      </c>
      <c r="H15" s="632">
        <v>-6.6078444249068391E-2</v>
      </c>
      <c r="J15" s="630" t="s">
        <v>836</v>
      </c>
      <c r="K15" s="631">
        <v>591159411.55626297</v>
      </c>
      <c r="L15" s="631">
        <v>573481657.53566563</v>
      </c>
      <c r="M15" s="632">
        <v>3.0825317232570759E-2</v>
      </c>
      <c r="N15" s="631">
        <v>1747816229.7306972</v>
      </c>
      <c r="O15" s="631">
        <v>1825165975.6290598</v>
      </c>
      <c r="P15" s="632">
        <v>-4.2379568176917903E-2</v>
      </c>
      <c r="Q15" s="618"/>
    </row>
    <row r="16" spans="2:17">
      <c r="B16" t="s">
        <v>307</v>
      </c>
      <c r="C16" s="618">
        <v>125381373.14</v>
      </c>
      <c r="D16" s="618">
        <v>102573276.28</v>
      </c>
      <c r="E16" s="619">
        <v>0.22235905576165349</v>
      </c>
      <c r="F16" s="618">
        <v>331612153.06</v>
      </c>
      <c r="G16" s="618">
        <v>297680095.14999998</v>
      </c>
      <c r="H16" s="619">
        <v>0.11398833332440916</v>
      </c>
      <c r="J16" t="s">
        <v>837</v>
      </c>
      <c r="K16" s="618">
        <v>-254115892.8455731</v>
      </c>
      <c r="L16" s="618">
        <v>-220619193.33816138</v>
      </c>
      <c r="M16" s="619">
        <v>0.15183039608012949</v>
      </c>
      <c r="N16" s="618">
        <v>-873467008.50225639</v>
      </c>
      <c r="O16" s="618">
        <v>-876582477.35168827</v>
      </c>
      <c r="P16" s="619">
        <v>-3.554108061621597E-3</v>
      </c>
      <c r="Q16" s="618"/>
    </row>
    <row r="17" spans="2:17">
      <c r="B17" t="s">
        <v>837</v>
      </c>
      <c r="C17" s="618">
        <v>-210534187.34999999</v>
      </c>
      <c r="D17" s="618">
        <v>-180522146.040663</v>
      </c>
      <c r="E17" s="619">
        <v>0.16625129917620596</v>
      </c>
      <c r="F17" s="618">
        <v>-715299796.73000002</v>
      </c>
      <c r="G17" s="618">
        <v>-711115314.57412505</v>
      </c>
      <c r="H17" s="619">
        <v>5.8843932483454431E-3</v>
      </c>
      <c r="J17" s="630" t="s">
        <v>838</v>
      </c>
      <c r="K17" s="631">
        <v>337043518.7106899</v>
      </c>
      <c r="L17" s="631">
        <v>352862464.19750428</v>
      </c>
      <c r="M17" s="632">
        <v>-4.4830343524326244E-2</v>
      </c>
      <c r="N17" s="631">
        <v>874349221.22844076</v>
      </c>
      <c r="O17" s="631">
        <v>948583498.27737153</v>
      </c>
      <c r="P17" s="632">
        <v>-7.8258031247370741E-2</v>
      </c>
      <c r="Q17" s="618"/>
    </row>
    <row r="18" spans="2:17">
      <c r="B18" s="630" t="s">
        <v>838</v>
      </c>
      <c r="C18" s="631">
        <v>315491377.62999988</v>
      </c>
      <c r="D18" s="631">
        <v>320322533.29941165</v>
      </c>
      <c r="E18" s="632">
        <v>-1.5082159908169857E-2</v>
      </c>
      <c r="F18" s="631">
        <v>803354304.23999977</v>
      </c>
      <c r="G18" s="631">
        <v>857594387.50634503</v>
      </c>
      <c r="H18" s="632">
        <v>-6.324677966242398E-2</v>
      </c>
      <c r="J18" t="s">
        <v>66</v>
      </c>
      <c r="K18" s="618">
        <v>-16104425.769780573</v>
      </c>
      <c r="L18" s="618">
        <v>-12654227.993094403</v>
      </c>
      <c r="M18" s="619">
        <v>0.2726517791973555</v>
      </c>
      <c r="N18" s="618">
        <v>-42570463.175589599</v>
      </c>
      <c r="O18" s="618">
        <v>-133709422.46890846</v>
      </c>
      <c r="P18" s="619">
        <v>-0.68161957183317767</v>
      </c>
      <c r="Q18" s="618"/>
    </row>
    <row r="19" spans="2:17">
      <c r="B19" t="s">
        <v>66</v>
      </c>
      <c r="C19" s="618">
        <v>-8199003.5099999998</v>
      </c>
      <c r="D19" s="618">
        <v>6239466.4190904004</v>
      </c>
      <c r="E19" s="619" t="s">
        <v>274</v>
      </c>
      <c r="F19" s="618">
        <v>-12515703.140000001</v>
      </c>
      <c r="G19" s="618">
        <v>-83660473.266558498</v>
      </c>
      <c r="H19" s="619">
        <v>-0.85039884844874658</v>
      </c>
      <c r="J19" t="s">
        <v>1116</v>
      </c>
      <c r="K19" s="618">
        <v>-13646719.619999999</v>
      </c>
      <c r="L19" s="618">
        <v>-13646719.560000001</v>
      </c>
      <c r="M19" s="619">
        <v>4.3966610352441649E-9</v>
      </c>
      <c r="N19" s="618">
        <v>-40940158.859999999</v>
      </c>
      <c r="O19" s="618">
        <v>-40940158.670000002</v>
      </c>
      <c r="P19" s="619">
        <v>4.640919870624316E-9</v>
      </c>
      <c r="Q19" s="618"/>
    </row>
    <row r="20" spans="2:17">
      <c r="B20" s="630" t="s">
        <v>839</v>
      </c>
      <c r="C20" s="631">
        <v>307292374.11999989</v>
      </c>
      <c r="D20" s="631">
        <v>326561999.71850204</v>
      </c>
      <c r="E20" s="632">
        <v>-5.9007556344928935E-2</v>
      </c>
      <c r="F20" s="631">
        <v>790838601.09999979</v>
      </c>
      <c r="G20" s="631">
        <v>773933914.23978651</v>
      </c>
      <c r="H20" s="632">
        <v>2.1842545660785806E-2</v>
      </c>
      <c r="J20" s="630" t="s">
        <v>839</v>
      </c>
      <c r="K20" s="631">
        <v>307292373.32090932</v>
      </c>
      <c r="L20" s="631">
        <v>326561516.64440989</v>
      </c>
      <c r="M20" s="632">
        <v>-5.9006166805878002E-2</v>
      </c>
      <c r="N20" s="631">
        <v>790838599.19285119</v>
      </c>
      <c r="O20" s="631">
        <v>773933917.13846314</v>
      </c>
      <c r="P20" s="632">
        <v>2.1842539369370639E-2</v>
      </c>
      <c r="Q20" s="618"/>
    </row>
    <row r="23" spans="2:17">
      <c r="B23" s="24" t="s">
        <v>111</v>
      </c>
    </row>
    <row r="25" spans="2:17">
      <c r="B25" s="689" t="s">
        <v>1119</v>
      </c>
      <c r="C25" s="689"/>
      <c r="D25" s="689"/>
      <c r="E25" s="689"/>
      <c r="F25" s="689"/>
      <c r="G25" s="689"/>
      <c r="H25" s="689"/>
      <c r="J25" s="689" t="s">
        <v>1120</v>
      </c>
      <c r="K25" s="689"/>
      <c r="L25" s="689"/>
      <c r="M25" s="689"/>
      <c r="N25" s="689"/>
      <c r="O25" s="689"/>
      <c r="P25" s="689"/>
    </row>
    <row r="26" spans="2:17">
      <c r="B26" s="628" t="s">
        <v>1109</v>
      </c>
      <c r="C26" s="629" t="s">
        <v>1117</v>
      </c>
      <c r="D26" s="629" t="s">
        <v>1118</v>
      </c>
      <c r="E26" s="629" t="s">
        <v>145</v>
      </c>
      <c r="F26" s="629" t="s">
        <v>1113</v>
      </c>
      <c r="G26" s="629" t="s">
        <v>1114</v>
      </c>
      <c r="H26" s="629" t="s">
        <v>145</v>
      </c>
      <c r="J26" s="628" t="s">
        <v>1109</v>
      </c>
      <c r="K26" s="629" t="s">
        <v>1117</v>
      </c>
      <c r="L26" s="629" t="s">
        <v>1118</v>
      </c>
      <c r="M26" s="629" t="s">
        <v>145</v>
      </c>
      <c r="N26" s="629" t="s">
        <v>1113</v>
      </c>
      <c r="O26" s="629" t="s">
        <v>1114</v>
      </c>
      <c r="P26" s="629" t="s">
        <v>145</v>
      </c>
    </row>
    <row r="27" spans="2:17">
      <c r="B27" t="s">
        <v>36</v>
      </c>
      <c r="C27" s="618">
        <v>660436779.79999995</v>
      </c>
      <c r="D27" s="618">
        <v>679064646.67428696</v>
      </c>
      <c r="E27" s="619">
        <v>-2.7431654652494197E-2</v>
      </c>
      <c r="F27" s="618">
        <v>1971006589.6099999</v>
      </c>
      <c r="G27" s="618">
        <v>1996611649.1479101</v>
      </c>
      <c r="H27" s="619">
        <v>-1.2824256308850868E-2</v>
      </c>
      <c r="J27" t="s">
        <v>36</v>
      </c>
      <c r="K27" s="618">
        <v>924252236.17855239</v>
      </c>
      <c r="L27" s="618">
        <v>930537584.34553981</v>
      </c>
      <c r="M27" s="619">
        <v>-6.7545344462448531E-3</v>
      </c>
      <c r="N27" s="618">
        <v>2741562542.0215583</v>
      </c>
      <c r="O27" s="618">
        <v>2751186203.5326891</v>
      </c>
      <c r="P27" s="619">
        <v>-3.4980044239729668E-3</v>
      </c>
    </row>
    <row r="28" spans="2:17">
      <c r="B28" t="s">
        <v>389</v>
      </c>
      <c r="C28" s="618">
        <v>-5947127.9900000002</v>
      </c>
      <c r="D28" s="618">
        <v>-16791869.300000001</v>
      </c>
      <c r="E28" s="619">
        <v>-0.64583287996411454</v>
      </c>
      <c r="F28" s="618">
        <v>-32636353.039999999</v>
      </c>
      <c r="G28" s="618">
        <v>661251.66</v>
      </c>
      <c r="H28" s="619" t="s">
        <v>274</v>
      </c>
      <c r="J28" t="s">
        <v>389</v>
      </c>
      <c r="K28" s="618">
        <v>-8083728.7216940206</v>
      </c>
      <c r="L28" s="618">
        <v>-19546319.00801675</v>
      </c>
      <c r="M28" s="619">
        <v>-0.58643217076429832</v>
      </c>
      <c r="N28" s="618">
        <v>-35276447.269809566</v>
      </c>
      <c r="O28" s="618">
        <v>-4606160.8374223234</v>
      </c>
      <c r="P28" s="619">
        <v>6.6585357122594084</v>
      </c>
    </row>
    <row r="29" spans="2:17">
      <c r="B29" t="s">
        <v>8</v>
      </c>
      <c r="C29" s="618">
        <v>299697.06</v>
      </c>
      <c r="D29" s="618">
        <v>343369.49</v>
      </c>
      <c r="E29" s="619">
        <v>-0.12718785818740042</v>
      </c>
      <c r="F29" s="618">
        <v>899091.18</v>
      </c>
      <c r="G29" s="618">
        <v>940737.53</v>
      </c>
      <c r="H29" s="619">
        <v>-4.4269893218781164E-2</v>
      </c>
      <c r="J29" t="s">
        <v>8</v>
      </c>
      <c r="K29" s="618">
        <v>299697.06</v>
      </c>
      <c r="L29" s="618">
        <v>343369.49</v>
      </c>
      <c r="M29" s="619">
        <v>-0.12718785818740042</v>
      </c>
      <c r="N29" s="618">
        <v>899091.18</v>
      </c>
      <c r="O29" s="618">
        <v>940737.53</v>
      </c>
      <c r="P29" s="619">
        <v>-4.4269893218781164E-2</v>
      </c>
    </row>
    <row r="30" spans="2:17">
      <c r="B30" s="630" t="s">
        <v>53</v>
      </c>
      <c r="C30" s="631">
        <v>654789348.86999989</v>
      </c>
      <c r="D30" s="631">
        <v>662616146.86428702</v>
      </c>
      <c r="E30" s="632">
        <v>-1.1811963881843246E-2</v>
      </c>
      <c r="F30" s="631">
        <v>1939269327.75</v>
      </c>
      <c r="G30" s="631">
        <v>1998213638.3379102</v>
      </c>
      <c r="H30" s="632">
        <v>-2.9498502791192704E-2</v>
      </c>
      <c r="J30" s="630" t="s">
        <v>53</v>
      </c>
      <c r="K30" s="631">
        <v>916468204.51685834</v>
      </c>
      <c r="L30" s="631">
        <v>911334634.82752311</v>
      </c>
      <c r="M30" s="632">
        <v>5.6330238017419099E-3</v>
      </c>
      <c r="N30" s="631">
        <v>2707185185.9317484</v>
      </c>
      <c r="O30" s="631">
        <v>2747520780.2252669</v>
      </c>
      <c r="P30" s="632">
        <v>-1.4680724012653856E-2</v>
      </c>
    </row>
    <row r="31" spans="2:17">
      <c r="B31" t="s">
        <v>375</v>
      </c>
      <c r="C31" s="618">
        <v>-62243120.860000007</v>
      </c>
      <c r="D31" s="618">
        <v>-64233556.524212398</v>
      </c>
      <c r="E31" s="619">
        <v>-3.0987474023209449E-2</v>
      </c>
      <c r="F31" s="618">
        <v>-191191210.41</v>
      </c>
      <c r="G31" s="618">
        <v>-185847833.97744</v>
      </c>
      <c r="H31" s="619">
        <v>2.8751351674126235E-2</v>
      </c>
      <c r="J31" t="s">
        <v>375</v>
      </c>
      <c r="K31" s="618">
        <v>-86088764.987544611</v>
      </c>
      <c r="L31" s="618">
        <v>-87784817.052713081</v>
      </c>
      <c r="M31" s="619">
        <v>-1.9320562736378721E-2</v>
      </c>
      <c r="N31" s="618">
        <v>-262327234.90849325</v>
      </c>
      <c r="O31" s="618">
        <v>-254848448.72029608</v>
      </c>
      <c r="P31" s="619">
        <v>2.9346014173330826E-2</v>
      </c>
    </row>
    <row r="32" spans="2:17">
      <c r="B32" s="630" t="s">
        <v>847</v>
      </c>
      <c r="C32" s="631">
        <v>592546228.00999987</v>
      </c>
      <c r="D32" s="631">
        <v>598382590.34007466</v>
      </c>
      <c r="E32" s="632">
        <v>-9.7535630619831615E-3</v>
      </c>
      <c r="F32" s="631">
        <v>1748078117.3399999</v>
      </c>
      <c r="G32" s="631">
        <v>1812365804.3604703</v>
      </c>
      <c r="H32" s="632">
        <v>-3.5471694988835623E-2</v>
      </c>
      <c r="J32" s="630" t="s">
        <v>847</v>
      </c>
      <c r="K32" s="631">
        <v>830379439.52931368</v>
      </c>
      <c r="L32" s="631">
        <v>823549817.77481008</v>
      </c>
      <c r="M32" s="632">
        <v>8.2929066428025777E-3</v>
      </c>
      <c r="N32" s="631">
        <v>2444857951.0232553</v>
      </c>
      <c r="O32" s="631">
        <v>2492672331.504971</v>
      </c>
      <c r="P32" s="632">
        <v>-1.9181975856749411E-2</v>
      </c>
    </row>
    <row r="33" spans="2:16">
      <c r="B33" t="s">
        <v>29</v>
      </c>
      <c r="C33" s="618">
        <v>-104977861.28</v>
      </c>
      <c r="D33" s="618">
        <v>-104793279.05000001</v>
      </c>
      <c r="E33" s="619">
        <v>1.7613937809115576E-3</v>
      </c>
      <c r="F33" s="618">
        <v>-298489015.90000004</v>
      </c>
      <c r="G33" s="618">
        <v>-279192896.22999996</v>
      </c>
      <c r="H33" s="619">
        <v>6.9113934955221223E-2</v>
      </c>
      <c r="J33" t="s">
        <v>29</v>
      </c>
      <c r="K33" s="618">
        <v>-125496440.64417355</v>
      </c>
      <c r="L33" s="618">
        <v>-125807773.37149711</v>
      </c>
      <c r="M33" s="619">
        <v>-2.4746700381083064E-3</v>
      </c>
      <c r="N33" s="618">
        <v>-355379743.00634247</v>
      </c>
      <c r="O33" s="618">
        <v>-336568669.52251744</v>
      </c>
      <c r="P33" s="619">
        <v>5.5890744407409931E-2</v>
      </c>
    </row>
    <row r="34" spans="2:16">
      <c r="B34" s="630" t="s">
        <v>13</v>
      </c>
      <c r="C34" s="631">
        <v>487568366.7299999</v>
      </c>
      <c r="D34" s="631">
        <v>493589311.29007465</v>
      </c>
      <c r="E34" s="632">
        <v>-1.2198287974142019E-2</v>
      </c>
      <c r="F34" s="631">
        <v>1449589101.4399998</v>
      </c>
      <c r="G34" s="631">
        <v>1533172908.1304703</v>
      </c>
      <c r="H34" s="632">
        <v>-5.4516882112397469E-2</v>
      </c>
      <c r="J34" s="630" t="s">
        <v>13</v>
      </c>
      <c r="K34" s="631">
        <v>704882998.88514018</v>
      </c>
      <c r="L34" s="631">
        <v>697742044.40331292</v>
      </c>
      <c r="M34" s="632">
        <v>1.0234376069359508E-2</v>
      </c>
      <c r="N34" s="631">
        <v>2089478208.0169129</v>
      </c>
      <c r="O34" s="631">
        <v>2156103661.9824533</v>
      </c>
      <c r="P34" s="632">
        <v>-3.0900858405055076E-2</v>
      </c>
    </row>
    <row r="35" spans="2:16">
      <c r="B35" s="633" t="s">
        <v>22</v>
      </c>
      <c r="C35" s="634">
        <v>0.82283599773716165</v>
      </c>
      <c r="D35" s="634">
        <v>0.82487244658898984</v>
      </c>
      <c r="E35" s="635">
        <v>-0.20364488518281876</v>
      </c>
      <c r="F35" s="634">
        <v>0.82924732428193637</v>
      </c>
      <c r="G35" s="634">
        <v>0.84595113439115077</v>
      </c>
      <c r="H35" s="635">
        <v>-1.6703810109214401</v>
      </c>
      <c r="J35" s="633" t="s">
        <v>22</v>
      </c>
      <c r="K35" s="634">
        <v>0.84886855975708042</v>
      </c>
      <c r="L35" s="634">
        <v>0.84723720331646313</v>
      </c>
      <c r="M35" s="635">
        <v>0.16313564406172931</v>
      </c>
      <c r="N35" s="634">
        <v>0.8546419668849865</v>
      </c>
      <c r="O35" s="634">
        <v>0.8649767700035762</v>
      </c>
      <c r="P35" s="635">
        <v>-1.0334803118589697</v>
      </c>
    </row>
    <row r="36" spans="2:16">
      <c r="B36" t="s">
        <v>23</v>
      </c>
      <c r="C36" s="618">
        <v>-86924174.890000001</v>
      </c>
      <c r="D36" s="618">
        <v>-95317908.230000004</v>
      </c>
      <c r="E36" s="619">
        <v>-8.8060402246198155E-2</v>
      </c>
      <c r="F36" s="618">
        <v>-262547153.53</v>
      </c>
      <c r="G36" s="618">
        <v>-262143301.19999999</v>
      </c>
      <c r="H36" s="619">
        <v>1.5405784857034366E-3</v>
      </c>
      <c r="J36" t="s">
        <v>23</v>
      </c>
      <c r="K36" s="618">
        <v>-113723587.3288772</v>
      </c>
      <c r="L36" s="618">
        <v>-124260386.86764732</v>
      </c>
      <c r="M36" s="619">
        <v>-8.4796126942636385E-2</v>
      </c>
      <c r="N36" s="618">
        <v>-341661978.28621566</v>
      </c>
      <c r="O36" s="618">
        <v>-330937686.35339344</v>
      </c>
      <c r="P36" s="619">
        <v>3.2405774183633662E-2</v>
      </c>
    </row>
    <row r="37" spans="2:16">
      <c r="B37" s="630" t="s">
        <v>836</v>
      </c>
      <c r="C37" s="631">
        <v>400644191.83999991</v>
      </c>
      <c r="D37" s="631">
        <v>398271403.06007463</v>
      </c>
      <c r="E37" s="632">
        <v>5.9577181833649906E-3</v>
      </c>
      <c r="F37" s="631">
        <v>1187041947.9099998</v>
      </c>
      <c r="G37" s="631">
        <v>1271029606.9304702</v>
      </c>
      <c r="H37" s="632">
        <v>-6.6078444249068391E-2</v>
      </c>
      <c r="J37" s="630" t="s">
        <v>836</v>
      </c>
      <c r="K37" s="631">
        <v>591159411.55626297</v>
      </c>
      <c r="L37" s="631">
        <v>573481657.53566563</v>
      </c>
      <c r="M37" s="632">
        <v>3.0825317232570759E-2</v>
      </c>
      <c r="N37" s="631">
        <v>1747816229.7306972</v>
      </c>
      <c r="O37" s="631">
        <v>1825165975.6290598</v>
      </c>
      <c r="P37" s="632">
        <v>-4.2379568176917903E-2</v>
      </c>
    </row>
    <row r="38" spans="2:16">
      <c r="B38" t="s">
        <v>211</v>
      </c>
      <c r="C38" s="618">
        <v>125381373.14</v>
      </c>
      <c r="D38" s="618">
        <v>102573276.28</v>
      </c>
      <c r="E38" s="619">
        <v>0.22235905576165349</v>
      </c>
      <c r="F38" s="618">
        <v>331612153.06</v>
      </c>
      <c r="G38" s="618">
        <v>297680095.14999998</v>
      </c>
      <c r="H38" s="619">
        <v>0.11398833332440916</v>
      </c>
      <c r="J38" t="s">
        <v>44</v>
      </c>
      <c r="K38" s="618">
        <v>-254115892.8455731</v>
      </c>
      <c r="L38" s="618">
        <v>-220619193.33816138</v>
      </c>
      <c r="M38" s="619">
        <v>0.15183039608012949</v>
      </c>
      <c r="N38" s="618">
        <v>-873467008.50225639</v>
      </c>
      <c r="O38" s="618">
        <v>-876582477.35168827</v>
      </c>
      <c r="P38" s="619">
        <v>-3.554108061621597E-3</v>
      </c>
    </row>
    <row r="39" spans="2:16">
      <c r="B39" t="s">
        <v>44</v>
      </c>
      <c r="C39" s="618">
        <v>-210534187.34999999</v>
      </c>
      <c r="D39" s="618">
        <v>-180522146.040663</v>
      </c>
      <c r="E39" s="619">
        <v>0.16625129917620596</v>
      </c>
      <c r="F39" s="618">
        <v>-715299796.73000002</v>
      </c>
      <c r="G39" s="618">
        <v>-711115314.57412505</v>
      </c>
      <c r="H39" s="619">
        <v>5.8843932483454431E-3</v>
      </c>
      <c r="J39" s="630" t="s">
        <v>848</v>
      </c>
      <c r="K39" s="631">
        <v>337043518.7106899</v>
      </c>
      <c r="L39" s="631">
        <v>352862464.19750428</v>
      </c>
      <c r="M39" s="632">
        <v>-4.4830343524326244E-2</v>
      </c>
      <c r="N39" s="631">
        <v>874349221.22844076</v>
      </c>
      <c r="O39" s="631">
        <v>948583498.27737153</v>
      </c>
      <c r="P39" s="632">
        <v>-7.8258031247370741E-2</v>
      </c>
    </row>
    <row r="40" spans="2:16">
      <c r="B40" s="630" t="s">
        <v>848</v>
      </c>
      <c r="C40" s="631">
        <v>315491377.62999988</v>
      </c>
      <c r="D40" s="631">
        <v>320322533.29941165</v>
      </c>
      <c r="E40" s="632">
        <v>-1.5082159908169857E-2</v>
      </c>
      <c r="F40" s="631">
        <v>803354304.23999977</v>
      </c>
      <c r="G40" s="631">
        <v>857594387.50634503</v>
      </c>
      <c r="H40" s="632">
        <v>-6.324677966242398E-2</v>
      </c>
      <c r="J40" t="s">
        <v>24</v>
      </c>
      <c r="K40" s="618">
        <v>-16104425.769780573</v>
      </c>
      <c r="L40" s="618">
        <v>-12654227.993094403</v>
      </c>
      <c r="M40" s="619">
        <v>0.2726517791973555</v>
      </c>
      <c r="N40" s="618">
        <v>-42570463.175589599</v>
      </c>
      <c r="O40" s="618">
        <v>-133709422.46890846</v>
      </c>
      <c r="P40" s="619">
        <v>-0.68161957183317767</v>
      </c>
    </row>
    <row r="41" spans="2:16">
      <c r="B41" t="s">
        <v>24</v>
      </c>
      <c r="C41" s="618">
        <v>-8199003.5099999998</v>
      </c>
      <c r="D41" s="618">
        <v>6239466.4190904004</v>
      </c>
      <c r="E41" s="619" t="s">
        <v>274</v>
      </c>
      <c r="F41" s="618">
        <v>-12515703.140000001</v>
      </c>
      <c r="G41" s="618">
        <v>-83660473.266558498</v>
      </c>
      <c r="H41" s="619">
        <v>-0.85039884844874658</v>
      </c>
      <c r="J41" t="s">
        <v>1139</v>
      </c>
      <c r="K41" s="618">
        <v>-13646719.619999999</v>
      </c>
      <c r="L41" s="618">
        <v>-13646719.560000001</v>
      </c>
      <c r="M41" s="619">
        <v>4.3966610352441649E-9</v>
      </c>
      <c r="N41" s="618">
        <v>-40940158.859999999</v>
      </c>
      <c r="O41" s="618">
        <v>-40940158.670000002</v>
      </c>
      <c r="P41" s="619">
        <v>4.640919870624316E-9</v>
      </c>
    </row>
    <row r="42" spans="2:16">
      <c r="B42" s="630" t="s">
        <v>2</v>
      </c>
      <c r="C42" s="631">
        <v>307292374.11999989</v>
      </c>
      <c r="D42" s="631">
        <v>326561999.71850204</v>
      </c>
      <c r="E42" s="632">
        <v>-5.9007556344928935E-2</v>
      </c>
      <c r="F42" s="631">
        <v>790838601.09999979</v>
      </c>
      <c r="G42" s="631">
        <v>773933914.23978651</v>
      </c>
      <c r="H42" s="632">
        <v>2.1842545660785806E-2</v>
      </c>
      <c r="J42" s="630" t="s">
        <v>2</v>
      </c>
      <c r="K42" s="631">
        <v>307292373.32090932</v>
      </c>
      <c r="L42" s="631">
        <v>326561516.64440989</v>
      </c>
      <c r="M42" s="632">
        <v>-5.9006166805878002E-2</v>
      </c>
      <c r="N42" s="631">
        <v>790838599.19285119</v>
      </c>
      <c r="O42" s="631">
        <v>773933917.13846314</v>
      </c>
      <c r="P42" s="632">
        <v>2.1842539369370639E-2</v>
      </c>
    </row>
  </sheetData>
  <mergeCells count="4">
    <mergeCell ref="B3:H3"/>
    <mergeCell ref="J3:P3"/>
    <mergeCell ref="B25:H25"/>
    <mergeCell ref="J25:P25"/>
  </mergeCells>
  <hyperlinks>
    <hyperlink ref="B1" location="Summary!A1" display="Summary" xr:uid="{7F4CCDC4-8F8C-4520-B329-A222F08CF777}"/>
    <hyperlink ref="B23" location="Summary!A1" display="Summary" xr:uid="{856D2CB1-5D6A-4DE3-BAA0-0167DE8974DC}"/>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pageSetUpPr fitToPage="1"/>
  </sheetPr>
  <dimension ref="B2:R40"/>
  <sheetViews>
    <sheetView showGridLines="0" zoomScale="85" zoomScaleNormal="85" workbookViewId="0">
      <selection activeCell="E22" sqref="E22"/>
    </sheetView>
  </sheetViews>
  <sheetFormatPr defaultColWidth="9.1796875" defaultRowHeight="14.5"/>
  <cols>
    <col min="1" max="1" width="2.7265625" customWidth="1"/>
    <col min="2" max="2" width="39.1796875" bestFit="1" customWidth="1"/>
    <col min="3" max="7" width="10.26953125" customWidth="1"/>
    <col min="11" max="11" width="39.1796875" bestFit="1" customWidth="1"/>
    <col min="12" max="16" width="10.26953125" customWidth="1"/>
    <col min="18" max="18" width="13.54296875" bestFit="1" customWidth="1"/>
  </cols>
  <sheetData>
    <row r="2" spans="2:18">
      <c r="B2" s="24" t="s">
        <v>111</v>
      </c>
      <c r="K2" s="24"/>
    </row>
    <row r="4" spans="2:18">
      <c r="B4" s="11" t="s">
        <v>112</v>
      </c>
      <c r="C4" s="11"/>
      <c r="D4" s="11"/>
      <c r="E4" s="11"/>
      <c r="K4" s="11" t="s">
        <v>113</v>
      </c>
      <c r="L4" s="11"/>
      <c r="M4" s="11"/>
      <c r="N4" s="11"/>
    </row>
    <row r="5" spans="2:18" ht="5.15" customHeight="1">
      <c r="C5" s="91"/>
      <c r="D5" s="91"/>
      <c r="E5" s="91"/>
      <c r="F5" s="91"/>
      <c r="G5" s="91"/>
      <c r="L5" s="91"/>
      <c r="M5" s="91"/>
      <c r="N5" s="91"/>
      <c r="O5" s="91"/>
      <c r="P5" s="91"/>
    </row>
    <row r="6" spans="2:18" ht="15.75" customHeight="1">
      <c r="B6" s="122"/>
      <c r="C6" s="695"/>
      <c r="D6" s="695"/>
      <c r="E6" s="695"/>
      <c r="F6" s="496"/>
      <c r="G6" s="496"/>
      <c r="K6" s="122"/>
      <c r="L6" s="695"/>
      <c r="M6" s="695"/>
      <c r="N6" s="695"/>
      <c r="O6" s="496"/>
      <c r="P6" s="496"/>
    </row>
    <row r="7" spans="2:18">
      <c r="B7" s="696"/>
      <c r="C7" s="696"/>
      <c r="D7" s="696"/>
      <c r="E7" s="696"/>
      <c r="F7" s="495"/>
      <c r="G7" s="495"/>
      <c r="K7" s="696"/>
      <c r="L7" s="696"/>
      <c r="M7" s="696"/>
      <c r="N7" s="696"/>
      <c r="O7" s="495"/>
      <c r="P7" s="495"/>
      <c r="R7" s="23"/>
    </row>
    <row r="8" spans="2:18">
      <c r="B8" s="697"/>
      <c r="C8" s="697"/>
      <c r="D8" s="697"/>
      <c r="E8" s="697"/>
      <c r="F8" s="495"/>
      <c r="G8" s="495"/>
      <c r="K8" s="697"/>
      <c r="L8" s="697"/>
      <c r="M8" s="697"/>
      <c r="N8" s="697"/>
      <c r="O8" s="495"/>
      <c r="P8" s="495"/>
    </row>
    <row r="9" spans="2:18" ht="15" customHeight="1">
      <c r="B9" s="169" t="s">
        <v>21</v>
      </c>
      <c r="C9" s="694" t="s">
        <v>348</v>
      </c>
      <c r="D9" s="694"/>
      <c r="E9" s="694"/>
      <c r="F9" s="523"/>
      <c r="G9" s="523"/>
      <c r="H9" s="523"/>
      <c r="K9" s="169" t="s">
        <v>21</v>
      </c>
      <c r="L9" s="694" t="s">
        <v>345</v>
      </c>
      <c r="M9" s="694"/>
      <c r="N9" s="694"/>
      <c r="O9" s="523"/>
      <c r="P9" s="523"/>
      <c r="Q9" s="523"/>
    </row>
    <row r="10" spans="2:18" s="124" customFormat="1">
      <c r="B10" s="165" t="s">
        <v>533</v>
      </c>
      <c r="C10" s="192" t="str">
        <f>C26</f>
        <v>3Q24</v>
      </c>
      <c r="D10" s="192" t="str">
        <f>D26</f>
        <v>3Q23*</v>
      </c>
      <c r="E10" s="192" t="str">
        <f>E26</f>
        <v>Chg.%</v>
      </c>
      <c r="F10" s="192" t="str">
        <f>F26</f>
        <v>9M24*</v>
      </c>
      <c r="G10" s="192" t="str">
        <f>G26</f>
        <v>9M23*</v>
      </c>
      <c r="H10" s="525" t="s">
        <v>358</v>
      </c>
      <c r="K10" s="165" t="s">
        <v>734</v>
      </c>
      <c r="L10" s="192" t="str">
        <f>L26</f>
        <v>3T24</v>
      </c>
      <c r="M10" s="192" t="str">
        <f>M26</f>
        <v>3T23*</v>
      </c>
      <c r="N10" s="192" t="str">
        <f>N26</f>
        <v>Var.%</v>
      </c>
      <c r="O10" s="192" t="str">
        <f>O26</f>
        <v>9M24*</v>
      </c>
      <c r="P10" s="192" t="str">
        <f>P26</f>
        <v>9M23*</v>
      </c>
      <c r="Q10" s="192" t="str">
        <f>Q26</f>
        <v>Var.%</v>
      </c>
    </row>
    <row r="11" spans="2:18">
      <c r="B11" s="118" t="s">
        <v>33</v>
      </c>
      <c r="C11" s="250">
        <v>660436779.79999995</v>
      </c>
      <c r="D11" s="250">
        <v>679064646.67428696</v>
      </c>
      <c r="E11" s="119">
        <v>-2.7431654652494197E-2</v>
      </c>
      <c r="F11" s="250">
        <v>1971006589.6099999</v>
      </c>
      <c r="G11" s="250">
        <v>1996611649.1479101</v>
      </c>
      <c r="H11" s="119">
        <v>-1.2824256308850868E-2</v>
      </c>
      <c r="I11" s="23"/>
      <c r="K11" s="118" t="s">
        <v>759</v>
      </c>
      <c r="L11" s="250">
        <f t="shared" ref="L11:L21" si="0">C11</f>
        <v>660436779.79999995</v>
      </c>
      <c r="M11" s="250">
        <f t="shared" ref="M11:M21" si="1">D11</f>
        <v>679064646.67428696</v>
      </c>
      <c r="N11" s="119">
        <f t="shared" ref="N11:N21" si="2">E11</f>
        <v>-2.7431654652494197E-2</v>
      </c>
      <c r="O11" s="250">
        <f t="shared" ref="O11:O21" si="3">F11</f>
        <v>1971006589.6099999</v>
      </c>
      <c r="P11" s="250">
        <f t="shared" ref="P11:P21" si="4">G11</f>
        <v>1996611649.1479101</v>
      </c>
      <c r="Q11" s="119">
        <f t="shared" ref="Q11:Q21" si="5">H11</f>
        <v>-1.2824256308850868E-2</v>
      </c>
    </row>
    <row r="12" spans="2:18">
      <c r="B12" s="170" t="s">
        <v>389</v>
      </c>
      <c r="C12" s="251">
        <v>-5947127.9900000002</v>
      </c>
      <c r="D12" s="251">
        <v>-16791869.300000001</v>
      </c>
      <c r="E12" s="171">
        <v>-0.64583287996411454</v>
      </c>
      <c r="F12" s="251">
        <v>-32636353.039999999</v>
      </c>
      <c r="G12" s="251">
        <v>661251.66</v>
      </c>
      <c r="H12" s="171" t="s">
        <v>749</v>
      </c>
      <c r="I12" s="23"/>
      <c r="K12" s="170" t="s">
        <v>429</v>
      </c>
      <c r="L12" s="251">
        <f t="shared" si="0"/>
        <v>-5947127.9900000002</v>
      </c>
      <c r="M12" s="251">
        <f t="shared" si="1"/>
        <v>-16791869.300000001</v>
      </c>
      <c r="N12" s="171">
        <f t="shared" si="2"/>
        <v>-0.64583287996411454</v>
      </c>
      <c r="O12" s="251">
        <f t="shared" si="3"/>
        <v>-32636353.039999999</v>
      </c>
      <c r="P12" s="251">
        <f t="shared" si="4"/>
        <v>661251.66</v>
      </c>
      <c r="Q12" s="171" t="str">
        <f t="shared" si="5"/>
        <v>n/a</v>
      </c>
    </row>
    <row r="13" spans="2:18">
      <c r="B13" s="120" t="s">
        <v>54</v>
      </c>
      <c r="C13" s="252">
        <v>654489651.80999994</v>
      </c>
      <c r="D13" s="252">
        <v>662272777.37428701</v>
      </c>
      <c r="E13" s="197">
        <v>-1.1752144781104867E-2</v>
      </c>
      <c r="F13" s="252">
        <v>1938370236.5699999</v>
      </c>
      <c r="G13" s="252">
        <v>1997272900.8079102</v>
      </c>
      <c r="H13" s="197">
        <v>-2.9491545303640621E-2</v>
      </c>
      <c r="I13" s="23"/>
      <c r="K13" s="120" t="s">
        <v>78</v>
      </c>
      <c r="L13" s="252">
        <f t="shared" si="0"/>
        <v>654489651.80999994</v>
      </c>
      <c r="M13" s="252">
        <f t="shared" si="1"/>
        <v>662272777.37428701</v>
      </c>
      <c r="N13" s="197">
        <f t="shared" si="2"/>
        <v>-1.1752144781104867E-2</v>
      </c>
      <c r="O13" s="252">
        <f t="shared" si="3"/>
        <v>1938370236.5699999</v>
      </c>
      <c r="P13" s="252">
        <f t="shared" si="4"/>
        <v>1997272900.8079102</v>
      </c>
      <c r="Q13" s="197">
        <f t="shared" si="5"/>
        <v>-2.9491545303640621E-2</v>
      </c>
    </row>
    <row r="14" spans="2:18">
      <c r="B14" s="170" t="s">
        <v>8</v>
      </c>
      <c r="C14" s="251">
        <v>299697.06</v>
      </c>
      <c r="D14" s="251">
        <v>343369.49</v>
      </c>
      <c r="E14" s="171">
        <v>-0.12718785818740042</v>
      </c>
      <c r="F14" s="251">
        <v>899091.18</v>
      </c>
      <c r="G14" s="251">
        <v>940737.53</v>
      </c>
      <c r="H14" s="171">
        <v>-4.4269893218781164E-2</v>
      </c>
      <c r="I14" s="23"/>
      <c r="K14" s="170" t="s">
        <v>428</v>
      </c>
      <c r="L14" s="251">
        <f t="shared" si="0"/>
        <v>299697.06</v>
      </c>
      <c r="M14" s="251">
        <f t="shared" si="1"/>
        <v>343369.49</v>
      </c>
      <c r="N14" s="171">
        <f t="shared" si="2"/>
        <v>-0.12718785818740042</v>
      </c>
      <c r="O14" s="251">
        <f t="shared" si="3"/>
        <v>899091.18</v>
      </c>
      <c r="P14" s="251">
        <f t="shared" si="4"/>
        <v>940737.53</v>
      </c>
      <c r="Q14" s="171">
        <f t="shared" si="5"/>
        <v>-4.4269893218781164E-2</v>
      </c>
    </row>
    <row r="15" spans="2:18">
      <c r="B15" s="120" t="s">
        <v>53</v>
      </c>
      <c r="C15" s="252">
        <v>654789348.86999989</v>
      </c>
      <c r="D15" s="252">
        <v>662616146.86428702</v>
      </c>
      <c r="E15" s="121">
        <v>-1.1811963881843246E-2</v>
      </c>
      <c r="F15" s="252">
        <v>1939269327.75</v>
      </c>
      <c r="G15" s="252">
        <v>1998213638.3379102</v>
      </c>
      <c r="H15" s="121">
        <v>-2.9498502791192704E-2</v>
      </c>
      <c r="I15" s="23"/>
      <c r="K15" s="120" t="s">
        <v>79</v>
      </c>
      <c r="L15" s="252">
        <f t="shared" si="0"/>
        <v>654789348.86999989</v>
      </c>
      <c r="M15" s="252">
        <f t="shared" si="1"/>
        <v>662616146.86428702</v>
      </c>
      <c r="N15" s="121">
        <f t="shared" si="2"/>
        <v>-1.1811963881843246E-2</v>
      </c>
      <c r="O15" s="252">
        <f t="shared" si="3"/>
        <v>1939269327.75</v>
      </c>
      <c r="P15" s="252">
        <f t="shared" si="4"/>
        <v>1998213638.3379102</v>
      </c>
      <c r="Q15" s="121">
        <f t="shared" si="5"/>
        <v>-2.9498502791192704E-2</v>
      </c>
    </row>
    <row r="16" spans="2:18">
      <c r="B16" s="118" t="s">
        <v>368</v>
      </c>
      <c r="C16" s="250">
        <v>-35346610.880000003</v>
      </c>
      <c r="D16" s="250">
        <v>-36845143.304212399</v>
      </c>
      <c r="E16" s="119">
        <v>-4.0671097730296313E-2</v>
      </c>
      <c r="F16" s="250">
        <v>-111089943</v>
      </c>
      <c r="G16" s="250">
        <v>-109552325.60743999</v>
      </c>
      <c r="H16" s="119">
        <v>1.403546099121411E-2</v>
      </c>
      <c r="I16" s="23"/>
      <c r="K16" s="118" t="s">
        <v>372</v>
      </c>
      <c r="L16" s="250">
        <f t="shared" si="0"/>
        <v>-35346610.880000003</v>
      </c>
      <c r="M16" s="250">
        <f t="shared" si="1"/>
        <v>-36845143.304212399</v>
      </c>
      <c r="N16" s="119">
        <f t="shared" si="2"/>
        <v>-4.0671097730296313E-2</v>
      </c>
      <c r="O16" s="250">
        <f t="shared" si="3"/>
        <v>-111089943</v>
      </c>
      <c r="P16" s="250">
        <f t="shared" si="4"/>
        <v>-109552325.60743999</v>
      </c>
      <c r="Q16" s="119">
        <f t="shared" si="5"/>
        <v>1.403546099121411E-2</v>
      </c>
    </row>
    <row r="17" spans="2:18">
      <c r="B17" s="170" t="s">
        <v>369</v>
      </c>
      <c r="C17" s="251">
        <v>-79312.84</v>
      </c>
      <c r="D17" s="251">
        <v>-117386.11</v>
      </c>
      <c r="E17" s="171">
        <v>-0.32434220709758599</v>
      </c>
      <c r="F17" s="251">
        <v>-261669.07</v>
      </c>
      <c r="G17" s="251">
        <v>-349171.87</v>
      </c>
      <c r="H17" s="171">
        <v>-0.25060094331195693</v>
      </c>
      <c r="I17" s="23"/>
      <c r="K17" s="170" t="s">
        <v>373</v>
      </c>
      <c r="L17" s="251">
        <f t="shared" si="0"/>
        <v>-79312.84</v>
      </c>
      <c r="M17" s="251">
        <f t="shared" si="1"/>
        <v>-117386.11</v>
      </c>
      <c r="N17" s="171">
        <f t="shared" si="2"/>
        <v>-0.32434220709758599</v>
      </c>
      <c r="O17" s="251">
        <f t="shared" si="3"/>
        <v>-261669.07</v>
      </c>
      <c r="P17" s="251">
        <f t="shared" si="4"/>
        <v>-349171.87</v>
      </c>
      <c r="Q17" s="171">
        <f t="shared" si="5"/>
        <v>-0.25060094331195693</v>
      </c>
    </row>
    <row r="18" spans="2:18">
      <c r="B18" s="118" t="s">
        <v>534</v>
      </c>
      <c r="C18" s="250">
        <v>0</v>
      </c>
      <c r="D18" s="250">
        <v>-116422.72</v>
      </c>
      <c r="E18" s="119">
        <v>-1</v>
      </c>
      <c r="F18" s="250">
        <v>0</v>
      </c>
      <c r="G18" s="250">
        <v>-133727.21</v>
      </c>
      <c r="H18" s="119">
        <v>-1</v>
      </c>
      <c r="I18" s="23"/>
      <c r="K18" s="118" t="s">
        <v>534</v>
      </c>
      <c r="L18" s="250">
        <f t="shared" si="0"/>
        <v>0</v>
      </c>
      <c r="M18" s="250">
        <f t="shared" si="1"/>
        <v>-116422.72</v>
      </c>
      <c r="N18" s="119">
        <f t="shared" si="2"/>
        <v>-1</v>
      </c>
      <c r="O18" s="250">
        <f t="shared" si="3"/>
        <v>0</v>
      </c>
      <c r="P18" s="250">
        <f t="shared" si="4"/>
        <v>-133727.21</v>
      </c>
      <c r="Q18" s="119">
        <f t="shared" si="5"/>
        <v>-1</v>
      </c>
    </row>
    <row r="19" spans="2:18" s="288" customFormat="1">
      <c r="B19" s="170" t="s">
        <v>371</v>
      </c>
      <c r="C19" s="251">
        <v>-26817197.140000001</v>
      </c>
      <c r="D19" s="251">
        <v>-27154604.390000001</v>
      </c>
      <c r="E19" s="171">
        <v>-1.2425415784155347E-2</v>
      </c>
      <c r="F19" s="251">
        <v>-79839598.340000004</v>
      </c>
      <c r="G19" s="251">
        <v>-75812609.290000007</v>
      </c>
      <c r="H19" s="171">
        <v>5.3117668521286188E-2</v>
      </c>
      <c r="I19" s="23"/>
      <c r="K19" s="170" t="s">
        <v>377</v>
      </c>
      <c r="L19" s="251">
        <f t="shared" si="0"/>
        <v>-26817197.140000001</v>
      </c>
      <c r="M19" s="251">
        <f t="shared" si="1"/>
        <v>-27154604.390000001</v>
      </c>
      <c r="N19" s="171">
        <f t="shared" si="2"/>
        <v>-1.2425415784155347E-2</v>
      </c>
      <c r="O19" s="251">
        <f t="shared" si="3"/>
        <v>-79839598.340000004</v>
      </c>
      <c r="P19" s="251">
        <f t="shared" si="4"/>
        <v>-75812609.290000007</v>
      </c>
      <c r="Q19" s="171">
        <f t="shared" si="5"/>
        <v>5.3117668521286188E-2</v>
      </c>
    </row>
    <row r="20" spans="2:18" s="77" customFormat="1">
      <c r="B20" s="120" t="s">
        <v>115</v>
      </c>
      <c r="C20" s="252">
        <v>-62243120.860000007</v>
      </c>
      <c r="D20" s="252">
        <v>-64233556.524212398</v>
      </c>
      <c r="E20" s="121">
        <v>-3.0987474023209449E-2</v>
      </c>
      <c r="F20" s="252">
        <v>-191191210.41</v>
      </c>
      <c r="G20" s="252">
        <v>-185847833.97744</v>
      </c>
      <c r="H20" s="121">
        <v>2.8751351674126235E-2</v>
      </c>
      <c r="I20" s="23"/>
      <c r="K20" s="120" t="s">
        <v>81</v>
      </c>
      <c r="L20" s="252">
        <f t="shared" si="0"/>
        <v>-62243120.860000007</v>
      </c>
      <c r="M20" s="252">
        <f t="shared" si="1"/>
        <v>-64233556.524212398</v>
      </c>
      <c r="N20" s="121">
        <f t="shared" si="2"/>
        <v>-3.0987474023209449E-2</v>
      </c>
      <c r="O20" s="252">
        <f t="shared" si="3"/>
        <v>-191191210.41</v>
      </c>
      <c r="P20" s="252">
        <f t="shared" si="4"/>
        <v>-185847833.97744</v>
      </c>
      <c r="Q20" s="121">
        <f t="shared" si="5"/>
        <v>2.8751351674126235E-2</v>
      </c>
    </row>
    <row r="21" spans="2:18">
      <c r="B21" s="120" t="s">
        <v>116</v>
      </c>
      <c r="C21" s="252">
        <v>592546228.00999987</v>
      </c>
      <c r="D21" s="252">
        <v>598382590.34007466</v>
      </c>
      <c r="E21" s="121">
        <v>-9.7535630619831615E-3</v>
      </c>
      <c r="F21" s="252">
        <v>1748078117.3399999</v>
      </c>
      <c r="G21" s="252">
        <v>1812365804.3604703</v>
      </c>
      <c r="H21" s="121">
        <v>-3.5471694988835623E-2</v>
      </c>
      <c r="I21" s="23"/>
      <c r="K21" s="120" t="s">
        <v>135</v>
      </c>
      <c r="L21" s="252">
        <f t="shared" si="0"/>
        <v>592546228.00999987</v>
      </c>
      <c r="M21" s="252">
        <f t="shared" si="1"/>
        <v>598382590.34007466</v>
      </c>
      <c r="N21" s="121">
        <f t="shared" si="2"/>
        <v>-9.7535630619831615E-3</v>
      </c>
      <c r="O21" s="252">
        <f t="shared" si="3"/>
        <v>1748078117.3399999</v>
      </c>
      <c r="P21" s="252">
        <f t="shared" si="4"/>
        <v>1812365804.3604703</v>
      </c>
      <c r="Q21" s="121">
        <f t="shared" si="5"/>
        <v>-3.5471694988835623E-2</v>
      </c>
    </row>
    <row r="22" spans="2:18" ht="18" customHeight="1">
      <c r="B22" s="526"/>
      <c r="C22" s="526"/>
      <c r="D22" s="526"/>
      <c r="E22" s="526"/>
      <c r="F22" s="495"/>
      <c r="G22" s="495"/>
      <c r="K22" s="526"/>
      <c r="L22" s="526"/>
      <c r="M22" s="526"/>
      <c r="N22" s="526"/>
      <c r="O22" s="495"/>
      <c r="P22" s="495"/>
    </row>
    <row r="23" spans="2:18" ht="65" customHeight="1">
      <c r="B23" s="497" t="s">
        <v>1121</v>
      </c>
      <c r="K23" s="497" t="s">
        <v>1122</v>
      </c>
    </row>
    <row r="24" spans="2:18">
      <c r="B24" s="476"/>
    </row>
    <row r="25" spans="2:18" s="41" customFormat="1" ht="15" customHeight="1">
      <c r="B25" s="169" t="s">
        <v>21</v>
      </c>
      <c r="C25" s="694" t="s">
        <v>348</v>
      </c>
      <c r="D25" s="694"/>
      <c r="E25" s="694"/>
      <c r="F25" s="523"/>
      <c r="G25" s="523"/>
      <c r="H25" s="523"/>
      <c r="K25" s="169" t="s">
        <v>21</v>
      </c>
      <c r="L25" s="694" t="s">
        <v>345</v>
      </c>
      <c r="M25" s="694"/>
      <c r="N25" s="694"/>
      <c r="O25" s="523"/>
      <c r="P25" s="523"/>
      <c r="Q25" s="523"/>
    </row>
    <row r="26" spans="2:18">
      <c r="B26" s="165" t="s">
        <v>532</v>
      </c>
      <c r="C26" s="192" t="s">
        <v>1117</v>
      </c>
      <c r="D26" s="192" t="s">
        <v>1118</v>
      </c>
      <c r="E26" s="192" t="s">
        <v>360</v>
      </c>
      <c r="F26" s="524" t="s">
        <v>1113</v>
      </c>
      <c r="G26" s="524" t="s">
        <v>1114</v>
      </c>
      <c r="H26" s="192" t="s">
        <v>360</v>
      </c>
      <c r="K26" s="165" t="s">
        <v>347</v>
      </c>
      <c r="L26" s="192" t="s">
        <v>1111</v>
      </c>
      <c r="M26" s="192" t="s">
        <v>1112</v>
      </c>
      <c r="N26" s="192" t="s">
        <v>358</v>
      </c>
      <c r="O26" s="192" t="s">
        <v>1113</v>
      </c>
      <c r="P26" s="192" t="s">
        <v>1114</v>
      </c>
      <c r="Q26" s="192" t="s">
        <v>358</v>
      </c>
    </row>
    <row r="27" spans="2:18">
      <c r="B27" s="118" t="s">
        <v>34</v>
      </c>
      <c r="C27" s="250">
        <v>268769951.06</v>
      </c>
      <c r="D27" s="250">
        <v>266741217.566185</v>
      </c>
      <c r="E27" s="119">
        <v>7.6056243287996317E-3</v>
      </c>
      <c r="F27" s="250">
        <v>803578129.69000006</v>
      </c>
      <c r="G27" s="250">
        <v>808967257.35893798</v>
      </c>
      <c r="H27" s="119">
        <v>-6.6617376907589509E-3</v>
      </c>
      <c r="I27" s="23"/>
      <c r="K27" s="118" t="s">
        <v>58</v>
      </c>
      <c r="L27" s="250">
        <f t="shared" ref="L27:L40" si="6">C27</f>
        <v>268769951.06</v>
      </c>
      <c r="M27" s="250">
        <f t="shared" ref="M27:M40" si="7">D27</f>
        <v>266741217.566185</v>
      </c>
      <c r="N27" s="119">
        <f t="shared" ref="N27:N40" si="8">E27</f>
        <v>7.6056243287996317E-3</v>
      </c>
      <c r="O27" s="250">
        <f t="shared" ref="O27:O40" si="9">F27</f>
        <v>803578129.69000006</v>
      </c>
      <c r="P27" s="250">
        <f t="shared" ref="P27:P40" si="10">G27</f>
        <v>808967257.35893798</v>
      </c>
      <c r="Q27" s="119">
        <f t="shared" ref="Q27:Q40" si="11">H27</f>
        <v>-6.6617376907589509E-3</v>
      </c>
      <c r="R27" s="23"/>
    </row>
    <row r="28" spans="2:18">
      <c r="B28" s="170" t="s">
        <v>681</v>
      </c>
      <c r="C28" s="251">
        <v>287145664.08999997</v>
      </c>
      <c r="D28" s="251">
        <v>286356848.09825897</v>
      </c>
      <c r="E28" s="171">
        <v>2.7546608260973215E-3</v>
      </c>
      <c r="F28" s="251">
        <v>858537824.38999999</v>
      </c>
      <c r="G28" s="251">
        <v>836747403.08808994</v>
      </c>
      <c r="H28" s="171">
        <v>2.6041815273630364E-2</v>
      </c>
      <c r="I28" s="23"/>
      <c r="K28" s="170" t="s">
        <v>569</v>
      </c>
      <c r="L28" s="251">
        <f t="shared" si="6"/>
        <v>287145664.08999997</v>
      </c>
      <c r="M28" s="251">
        <f t="shared" si="7"/>
        <v>286356848.09825897</v>
      </c>
      <c r="N28" s="171">
        <f t="shared" si="8"/>
        <v>2.7546608260973215E-3</v>
      </c>
      <c r="O28" s="251">
        <f t="shared" si="9"/>
        <v>858537824.38999999</v>
      </c>
      <c r="P28" s="251">
        <f t="shared" si="10"/>
        <v>836747403.08808994</v>
      </c>
      <c r="Q28" s="171">
        <f t="shared" si="11"/>
        <v>2.6041815273630364E-2</v>
      </c>
      <c r="R28" s="23"/>
    </row>
    <row r="29" spans="2:18">
      <c r="B29" s="118" t="s">
        <v>682</v>
      </c>
      <c r="C29" s="250">
        <v>89514110.310000002</v>
      </c>
      <c r="D29" s="250">
        <v>-50781512.291614003</v>
      </c>
      <c r="E29" s="119" t="s">
        <v>749</v>
      </c>
      <c r="F29" s="250">
        <v>324842196.01999998</v>
      </c>
      <c r="G29" s="250">
        <v>63746847.035441898</v>
      </c>
      <c r="H29" s="119">
        <v>4.0958158893630392</v>
      </c>
      <c r="I29" s="23"/>
      <c r="K29" s="118" t="s">
        <v>571</v>
      </c>
      <c r="L29" s="250">
        <f t="shared" si="6"/>
        <v>89514110.310000002</v>
      </c>
      <c r="M29" s="250">
        <f t="shared" si="7"/>
        <v>-50781512.291614003</v>
      </c>
      <c r="N29" s="119" t="str">
        <f t="shared" si="8"/>
        <v>n/a</v>
      </c>
      <c r="O29" s="250">
        <f t="shared" si="9"/>
        <v>324842196.01999998</v>
      </c>
      <c r="P29" s="250">
        <f t="shared" si="10"/>
        <v>63746847.035441898</v>
      </c>
      <c r="Q29" s="119">
        <f t="shared" si="11"/>
        <v>4.0958158893630392</v>
      </c>
      <c r="R29" s="23"/>
    </row>
    <row r="30" spans="2:18">
      <c r="B30" s="170" t="s">
        <v>642</v>
      </c>
      <c r="C30" s="251">
        <v>430838934.43000001</v>
      </c>
      <c r="D30" s="251">
        <v>231216963.08000001</v>
      </c>
      <c r="E30" s="171">
        <v>0.86335348709225856</v>
      </c>
      <c r="F30" s="251">
        <v>891344187.70000005</v>
      </c>
      <c r="G30" s="251">
        <v>491324624.44999999</v>
      </c>
      <c r="H30" s="171">
        <v>0.81416550961147349</v>
      </c>
      <c r="I30" s="23"/>
      <c r="K30" s="170" t="s">
        <v>643</v>
      </c>
      <c r="L30" s="251">
        <f t="shared" si="6"/>
        <v>430838934.43000001</v>
      </c>
      <c r="M30" s="251">
        <f t="shared" si="7"/>
        <v>231216963.08000001</v>
      </c>
      <c r="N30" s="171">
        <f t="shared" si="8"/>
        <v>0.86335348709225856</v>
      </c>
      <c r="O30" s="251">
        <f t="shared" si="9"/>
        <v>891344187.70000005</v>
      </c>
      <c r="P30" s="251">
        <f t="shared" si="10"/>
        <v>491324624.44999999</v>
      </c>
      <c r="Q30" s="171">
        <f t="shared" si="11"/>
        <v>0.81416550961147349</v>
      </c>
      <c r="R30" s="23"/>
    </row>
    <row r="31" spans="2:18">
      <c r="B31" s="120" t="s">
        <v>55</v>
      </c>
      <c r="C31" s="252">
        <v>1076268659.8900001</v>
      </c>
      <c r="D31" s="252">
        <v>733533516.45282996</v>
      </c>
      <c r="E31" s="197">
        <v>0.46723855931565983</v>
      </c>
      <c r="F31" s="252">
        <v>2878302337.8000002</v>
      </c>
      <c r="G31" s="252">
        <v>2200786131.9324698</v>
      </c>
      <c r="H31" s="197">
        <v>0.30785190620617731</v>
      </c>
      <c r="I31" s="23"/>
      <c r="K31" s="120" t="s">
        <v>350</v>
      </c>
      <c r="L31" s="252">
        <f t="shared" si="6"/>
        <v>1076268659.8900001</v>
      </c>
      <c r="M31" s="252">
        <f t="shared" si="7"/>
        <v>733533516.45282996</v>
      </c>
      <c r="N31" s="197">
        <f t="shared" si="8"/>
        <v>0.46723855931565983</v>
      </c>
      <c r="O31" s="252">
        <f t="shared" si="9"/>
        <v>2878302337.8000002</v>
      </c>
      <c r="P31" s="252">
        <f t="shared" si="10"/>
        <v>2200786131.9324698</v>
      </c>
      <c r="Q31" s="197">
        <f t="shared" si="11"/>
        <v>0.30785190620617731</v>
      </c>
      <c r="R31" s="23"/>
    </row>
    <row r="32" spans="2:18">
      <c r="B32" s="170" t="s">
        <v>389</v>
      </c>
      <c r="C32" s="251">
        <v>-5947127.9900000002</v>
      </c>
      <c r="D32" s="251">
        <v>-16791869.300000001</v>
      </c>
      <c r="E32" s="171">
        <v>-0.64583287996411454</v>
      </c>
      <c r="F32" s="251">
        <v>-32636353.039999999</v>
      </c>
      <c r="G32" s="251">
        <v>661251.66</v>
      </c>
      <c r="H32" s="171" t="s">
        <v>749</v>
      </c>
      <c r="I32" s="23"/>
      <c r="K32" s="170" t="s">
        <v>351</v>
      </c>
      <c r="L32" s="251">
        <f t="shared" si="6"/>
        <v>-5947127.9900000002</v>
      </c>
      <c r="M32" s="251">
        <f t="shared" si="7"/>
        <v>-16791869.300000001</v>
      </c>
      <c r="N32" s="171">
        <f t="shared" si="8"/>
        <v>-0.64583287996411454</v>
      </c>
      <c r="O32" s="251">
        <f t="shared" si="9"/>
        <v>-32636353.039999999</v>
      </c>
      <c r="P32" s="251">
        <f t="shared" si="10"/>
        <v>661251.66</v>
      </c>
      <c r="Q32" s="171" t="str">
        <f t="shared" si="11"/>
        <v>n/a</v>
      </c>
      <c r="R32" s="23"/>
    </row>
    <row r="33" spans="2:18">
      <c r="B33" s="118" t="s">
        <v>8</v>
      </c>
      <c r="C33" s="250">
        <v>6428547.7400000002</v>
      </c>
      <c r="D33" s="250">
        <v>35680875.530000001</v>
      </c>
      <c r="E33" s="119">
        <v>-0.81983211890092322</v>
      </c>
      <c r="F33" s="250">
        <v>26072499.18</v>
      </c>
      <c r="G33" s="250">
        <v>52536314.100000001</v>
      </c>
      <c r="H33" s="119">
        <v>-0.50372424052489828</v>
      </c>
      <c r="I33" s="23"/>
      <c r="K33" s="118" t="s">
        <v>616</v>
      </c>
      <c r="L33" s="250">
        <f t="shared" si="6"/>
        <v>6428547.7400000002</v>
      </c>
      <c r="M33" s="250">
        <f t="shared" si="7"/>
        <v>35680875.530000001</v>
      </c>
      <c r="N33" s="119">
        <f t="shared" si="8"/>
        <v>-0.81983211890092322</v>
      </c>
      <c r="O33" s="250">
        <f t="shared" si="9"/>
        <v>26072499.18</v>
      </c>
      <c r="P33" s="250">
        <f t="shared" si="10"/>
        <v>52536314.100000001</v>
      </c>
      <c r="Q33" s="119">
        <f t="shared" si="11"/>
        <v>-0.50372424052489828</v>
      </c>
      <c r="R33" s="23"/>
    </row>
    <row r="34" spans="2:18">
      <c r="B34" s="172" t="s">
        <v>53</v>
      </c>
      <c r="C34" s="253">
        <v>1076750079.6400001</v>
      </c>
      <c r="D34" s="253">
        <v>752422522.68282998</v>
      </c>
      <c r="E34" s="198">
        <v>0.43104445598033281</v>
      </c>
      <c r="F34" s="253">
        <v>2871738483.9400001</v>
      </c>
      <c r="G34" s="253">
        <v>2253983697.6924696</v>
      </c>
      <c r="H34" s="198">
        <v>0.27407242868702242</v>
      </c>
      <c r="I34" s="23"/>
      <c r="K34" s="172" t="s">
        <v>79</v>
      </c>
      <c r="L34" s="253">
        <f t="shared" si="6"/>
        <v>1076750079.6400001</v>
      </c>
      <c r="M34" s="253">
        <f t="shared" si="7"/>
        <v>752422522.68282998</v>
      </c>
      <c r="N34" s="198">
        <f t="shared" si="8"/>
        <v>0.43104445598033281</v>
      </c>
      <c r="O34" s="253">
        <f t="shared" si="9"/>
        <v>2871738483.9400001</v>
      </c>
      <c r="P34" s="253">
        <f t="shared" si="10"/>
        <v>2253983697.6924696</v>
      </c>
      <c r="Q34" s="198">
        <f t="shared" si="11"/>
        <v>0.27407242868702242</v>
      </c>
      <c r="R34" s="23"/>
    </row>
    <row r="35" spans="2:18">
      <c r="B35" s="118" t="s">
        <v>368</v>
      </c>
      <c r="C35" s="250">
        <v>-58863040.969999999</v>
      </c>
      <c r="D35" s="250">
        <v>-36070502.798822097</v>
      </c>
      <c r="E35" s="119">
        <v>0.63188856274890082</v>
      </c>
      <c r="F35" s="250">
        <v>-160055155.65000001</v>
      </c>
      <c r="G35" s="250">
        <v>-116422943.114617</v>
      </c>
      <c r="H35" s="119">
        <v>0.37477331673729974</v>
      </c>
      <c r="I35" s="23"/>
      <c r="K35" s="118" t="s">
        <v>372</v>
      </c>
      <c r="L35" s="250">
        <f t="shared" si="6"/>
        <v>-58863040.969999999</v>
      </c>
      <c r="M35" s="250">
        <f t="shared" si="7"/>
        <v>-36070502.798822097</v>
      </c>
      <c r="N35" s="119">
        <f t="shared" si="8"/>
        <v>0.63188856274890082</v>
      </c>
      <c r="O35" s="250">
        <f t="shared" si="9"/>
        <v>-160055155.65000001</v>
      </c>
      <c r="P35" s="250">
        <f t="shared" si="10"/>
        <v>-116422943.114617</v>
      </c>
      <c r="Q35" s="119">
        <f t="shared" si="11"/>
        <v>0.37477331673729974</v>
      </c>
      <c r="R35" s="23"/>
    </row>
    <row r="36" spans="2:18">
      <c r="B36" s="170" t="s">
        <v>369</v>
      </c>
      <c r="C36" s="251">
        <v>-79312.84</v>
      </c>
      <c r="D36" s="251">
        <v>-117386.11</v>
      </c>
      <c r="E36" s="171">
        <v>-0.32434220709758599</v>
      </c>
      <c r="F36" s="251">
        <v>-261669.07</v>
      </c>
      <c r="G36" s="251">
        <v>-349171.87</v>
      </c>
      <c r="H36" s="171">
        <v>-0.25060094331195693</v>
      </c>
      <c r="I36" s="23"/>
      <c r="K36" s="170" t="s">
        <v>373</v>
      </c>
      <c r="L36" s="251">
        <f t="shared" si="6"/>
        <v>-79312.84</v>
      </c>
      <c r="M36" s="251">
        <f t="shared" si="7"/>
        <v>-117386.11</v>
      </c>
      <c r="N36" s="171">
        <f t="shared" si="8"/>
        <v>-0.32434220709758599</v>
      </c>
      <c r="O36" s="251">
        <f t="shared" si="9"/>
        <v>-261669.07</v>
      </c>
      <c r="P36" s="251">
        <f t="shared" si="10"/>
        <v>-349171.87</v>
      </c>
      <c r="Q36" s="171">
        <f t="shared" si="11"/>
        <v>-0.25060094331195693</v>
      </c>
      <c r="R36" s="23"/>
    </row>
    <row r="37" spans="2:18">
      <c r="B37" s="118" t="s">
        <v>534</v>
      </c>
      <c r="C37" s="250">
        <v>0</v>
      </c>
      <c r="D37" s="250">
        <v>-116422.72</v>
      </c>
      <c r="E37" s="119">
        <v>-1</v>
      </c>
      <c r="F37" s="250">
        <v>0</v>
      </c>
      <c r="G37" s="250">
        <v>-133727.21</v>
      </c>
      <c r="H37" s="119">
        <v>-1</v>
      </c>
      <c r="I37" s="23"/>
      <c r="K37" s="118" t="s">
        <v>534</v>
      </c>
      <c r="L37" s="250">
        <f t="shared" si="6"/>
        <v>0</v>
      </c>
      <c r="M37" s="250">
        <f t="shared" si="7"/>
        <v>-116422.72</v>
      </c>
      <c r="N37" s="119">
        <f t="shared" si="8"/>
        <v>-1</v>
      </c>
      <c r="O37" s="250">
        <f t="shared" si="9"/>
        <v>0</v>
      </c>
      <c r="P37" s="250">
        <f t="shared" si="10"/>
        <v>-133727.21</v>
      </c>
      <c r="Q37" s="119">
        <f t="shared" si="11"/>
        <v>-1</v>
      </c>
      <c r="R37" s="23"/>
    </row>
    <row r="38" spans="2:18">
      <c r="B38" s="170" t="s">
        <v>370</v>
      </c>
      <c r="C38" s="251">
        <v>-26817197.140000001</v>
      </c>
      <c r="D38" s="251">
        <v>-27154604.390000001</v>
      </c>
      <c r="E38" s="171">
        <v>-1.2425415784155347E-2</v>
      </c>
      <c r="F38" s="251">
        <v>-79839598.340000004</v>
      </c>
      <c r="G38" s="251">
        <v>-75812609.290000007</v>
      </c>
      <c r="H38" s="171">
        <v>5.3117668521286188E-2</v>
      </c>
      <c r="I38" s="23"/>
      <c r="K38" s="170" t="s">
        <v>377</v>
      </c>
      <c r="L38" s="251">
        <f t="shared" si="6"/>
        <v>-26817197.140000001</v>
      </c>
      <c r="M38" s="251">
        <f t="shared" si="7"/>
        <v>-27154604.390000001</v>
      </c>
      <c r="N38" s="171">
        <f t="shared" si="8"/>
        <v>-1.2425415784155347E-2</v>
      </c>
      <c r="O38" s="251">
        <f t="shared" si="9"/>
        <v>-79839598.340000004</v>
      </c>
      <c r="P38" s="251">
        <f t="shared" si="10"/>
        <v>-75812609.290000007</v>
      </c>
      <c r="Q38" s="171">
        <f t="shared" si="11"/>
        <v>5.3117668521286188E-2</v>
      </c>
      <c r="R38" s="23"/>
    </row>
    <row r="39" spans="2:18">
      <c r="B39" s="120" t="s">
        <v>115</v>
      </c>
      <c r="C39" s="252">
        <v>-85759550.950000003</v>
      </c>
      <c r="D39" s="252">
        <v>-63458916.018822096</v>
      </c>
      <c r="E39" s="121">
        <v>0.35141846615475547</v>
      </c>
      <c r="F39" s="252">
        <v>-240156423.06</v>
      </c>
      <c r="G39" s="252">
        <v>-192718451.48461699</v>
      </c>
      <c r="H39" s="121">
        <v>0.2461516850615082</v>
      </c>
      <c r="I39" s="23"/>
      <c r="K39" s="120" t="s">
        <v>81</v>
      </c>
      <c r="L39" s="252">
        <f t="shared" si="6"/>
        <v>-85759550.950000003</v>
      </c>
      <c r="M39" s="252">
        <f t="shared" si="7"/>
        <v>-63458916.018822096</v>
      </c>
      <c r="N39" s="121">
        <f t="shared" si="8"/>
        <v>0.35141846615475547</v>
      </c>
      <c r="O39" s="252">
        <f t="shared" si="9"/>
        <v>-240156423.06</v>
      </c>
      <c r="P39" s="252">
        <f t="shared" si="10"/>
        <v>-192718451.48461699</v>
      </c>
      <c r="Q39" s="121">
        <f t="shared" si="11"/>
        <v>0.2461516850615082</v>
      </c>
      <c r="R39" s="23"/>
    </row>
    <row r="40" spans="2:18" ht="15" customHeight="1">
      <c r="B40" s="172" t="s">
        <v>116</v>
      </c>
      <c r="C40" s="253">
        <v>990990528.69000006</v>
      </c>
      <c r="D40" s="253">
        <v>688963606.6640079</v>
      </c>
      <c r="E40" s="198">
        <v>0.43837863002433441</v>
      </c>
      <c r="F40" s="253">
        <v>2631582060.8800001</v>
      </c>
      <c r="G40" s="253">
        <v>2061265246.2078526</v>
      </c>
      <c r="H40" s="198">
        <v>0.2766828848064895</v>
      </c>
      <c r="I40" s="23"/>
      <c r="K40" s="172" t="s">
        <v>135</v>
      </c>
      <c r="L40" s="253">
        <f t="shared" si="6"/>
        <v>990990528.69000006</v>
      </c>
      <c r="M40" s="253">
        <f t="shared" si="7"/>
        <v>688963606.6640079</v>
      </c>
      <c r="N40" s="198">
        <f t="shared" si="8"/>
        <v>0.43837863002433441</v>
      </c>
      <c r="O40" s="253">
        <f t="shared" si="9"/>
        <v>2631582060.8800001</v>
      </c>
      <c r="P40" s="253">
        <f t="shared" si="10"/>
        <v>2061265246.2078526</v>
      </c>
      <c r="Q40" s="198">
        <f t="shared" si="11"/>
        <v>0.2766828848064895</v>
      </c>
      <c r="R40" s="23"/>
    </row>
  </sheetData>
  <customSheetViews>
    <customSheetView guid="{C49A8C82-1AC5-4974-9B9F-02362D6E4669}" scale="90" showGridLines="0" hiddenRows="1" topLeftCell="A39">
      <selection activeCell="C63" sqref="C63"/>
      <pageMargins left="0.511811024" right="0.511811024" top="0.78740157499999996" bottom="0.78740157499999996" header="0.31496062000000002" footer="0.31496062000000002"/>
      <pageSetup paperSize="9" orientation="portrait" r:id="rId1"/>
    </customSheetView>
    <customSheetView guid="{87D6620E-C4DF-42B2-AEF1-4C176B3EDD78}" scale="90" showGridLines="0" topLeftCell="A69">
      <selection activeCell="I79" sqref="I79"/>
      <pageMargins left="0.511811024" right="0.511811024" top="0.78740157499999996" bottom="0.78740157499999996" header="0.31496062000000002" footer="0.31496062000000002"/>
      <pageSetup paperSize="9" orientation="portrait" r:id="rId2"/>
    </customSheetView>
    <customSheetView guid="{1E6349FB-6127-4916-B1C9-00A76D39C8B3}" scale="90" showGridLines="0" hiddenRows="1" topLeftCell="O1">
      <selection activeCell="S35" sqref="S35"/>
      <pageMargins left="0.511811024" right="0.511811024" top="0.78740157499999996" bottom="0.78740157499999996" header="0.31496062000000002" footer="0.31496062000000002"/>
      <pageSetup paperSize="9" orientation="portrait" r:id="rId3"/>
    </customSheetView>
    <customSheetView guid="{89A93467-8A8A-4CB6-BAAC-1590A714D7E3}" scale="80" showGridLines="0" topLeftCell="W1">
      <selection activeCell="C31" sqref="C31:J31"/>
      <pageMargins left="0.511811024" right="0.511811024" top="0.78740157499999996" bottom="0.78740157499999996" header="0.31496062000000002" footer="0.31496062000000002"/>
      <pageSetup paperSize="9" orientation="portrait" r:id="rId4"/>
    </customSheetView>
  </customSheetViews>
  <mergeCells count="8">
    <mergeCell ref="C9:E9"/>
    <mergeCell ref="L9:N9"/>
    <mergeCell ref="C6:E6"/>
    <mergeCell ref="L6:N6"/>
    <mergeCell ref="B7:E8"/>
    <mergeCell ref="K7:N8"/>
    <mergeCell ref="C25:E25"/>
    <mergeCell ref="L25:N25"/>
  </mergeCells>
  <hyperlinks>
    <hyperlink ref="B2" location="Summary!A1" display="Summary" xr:uid="{00000000-0004-0000-0300-000000000000}"/>
  </hyperlinks>
  <pageMargins left="0.511811024" right="0.511811024" top="0.78740157499999996" bottom="0.78740157499999996" header="0.31496062000000002" footer="0.31496062000000002"/>
  <pageSetup paperSize="9"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3">
    <tabColor theme="0" tint="-0.14999847407452621"/>
    <pageSetUpPr fitToPage="1"/>
  </sheetPr>
  <dimension ref="A2:P34"/>
  <sheetViews>
    <sheetView showGridLines="0" zoomScale="90" zoomScaleNormal="90" workbookViewId="0"/>
  </sheetViews>
  <sheetFormatPr defaultColWidth="9.1796875" defaultRowHeight="14.5"/>
  <cols>
    <col min="1" max="1" width="9.1796875" style="1"/>
    <col min="2" max="2" width="36.7265625" style="1" bestFit="1" customWidth="1"/>
    <col min="3" max="3" width="11.54296875" style="1" customWidth="1"/>
    <col min="4" max="4" width="9.54296875" style="1" customWidth="1"/>
    <col min="5" max="5" width="8.54296875" style="1" bestFit="1" customWidth="1"/>
    <col min="6" max="6" width="10.54296875" style="1" customWidth="1"/>
    <col min="7" max="8" width="9.7265625" style="1" customWidth="1"/>
    <col min="9" max="9" width="9.1796875" style="1"/>
    <col min="10" max="10" width="36.81640625" style="1" customWidth="1"/>
    <col min="11" max="11" width="10.54296875" style="1" customWidth="1"/>
    <col min="12" max="13" width="9.7265625" style="1" customWidth="1"/>
    <col min="14" max="14" width="10.54296875" style="1" customWidth="1"/>
    <col min="15" max="16" width="9.7265625" style="1" customWidth="1"/>
    <col min="17" max="16384" width="9.1796875" style="1"/>
  </cols>
  <sheetData>
    <row r="2" spans="1:16">
      <c r="C2" s="88" t="s">
        <v>111</v>
      </c>
      <c r="F2" s="88"/>
    </row>
    <row r="3" spans="1:16">
      <c r="B3" s="11" t="s">
        <v>112</v>
      </c>
      <c r="C3" s="11"/>
      <c r="D3" s="11"/>
      <c r="E3" s="11"/>
      <c r="F3" s="11"/>
      <c r="G3" s="11"/>
      <c r="H3" s="11"/>
    </row>
    <row r="4" spans="1:16" s="43" customFormat="1" ht="14.25" customHeight="1"/>
    <row r="5" spans="1:16" ht="15.75" customHeight="1"/>
    <row r="6" spans="1:16" ht="18" customHeight="1">
      <c r="B6" s="169" t="s">
        <v>21</v>
      </c>
      <c r="C6" s="698" t="s">
        <v>403</v>
      </c>
      <c r="D6" s="698"/>
      <c r="E6" s="698"/>
      <c r="F6" s="698"/>
      <c r="G6" s="698"/>
      <c r="H6" s="698"/>
      <c r="J6" s="169" t="s">
        <v>21</v>
      </c>
      <c r="K6" s="698" t="s">
        <v>52</v>
      </c>
      <c r="L6" s="698"/>
      <c r="M6" s="698"/>
      <c r="N6" s="698"/>
      <c r="O6" s="698"/>
      <c r="P6" s="698"/>
    </row>
    <row r="7" spans="1:16" ht="21" customHeight="1">
      <c r="A7" s="221"/>
      <c r="B7" s="165" t="s">
        <v>179</v>
      </c>
      <c r="C7" s="297" t="s">
        <v>1117</v>
      </c>
      <c r="D7" s="297" t="s">
        <v>1118</v>
      </c>
      <c r="E7" s="192" t="s">
        <v>360</v>
      </c>
      <c r="F7" s="297" t="s">
        <v>1113</v>
      </c>
      <c r="G7" s="297" t="s">
        <v>1114</v>
      </c>
      <c r="H7" s="192" t="s">
        <v>360</v>
      </c>
      <c r="J7" s="165" t="s">
        <v>179</v>
      </c>
      <c r="K7" s="297" t="s">
        <v>1117</v>
      </c>
      <c r="L7" s="297" t="s">
        <v>1118</v>
      </c>
      <c r="M7" s="192" t="s">
        <v>360</v>
      </c>
      <c r="N7" s="297" t="s">
        <v>1113</v>
      </c>
      <c r="O7" s="297" t="s">
        <v>1114</v>
      </c>
      <c r="P7" s="192" t="s">
        <v>360</v>
      </c>
    </row>
    <row r="8" spans="1:16">
      <c r="B8" s="118" t="s">
        <v>2</v>
      </c>
      <c r="C8" s="254">
        <v>307292374.11999989</v>
      </c>
      <c r="D8" s="254">
        <v>326561999.71850204</v>
      </c>
      <c r="E8" s="119">
        <v>-5.9007556344928935E-2</v>
      </c>
      <c r="F8" s="254">
        <v>790838601.09999979</v>
      </c>
      <c r="G8" s="254">
        <v>773933914.23978698</v>
      </c>
      <c r="H8" s="119">
        <v>2.184254566078514E-2</v>
      </c>
      <c r="J8" s="118" t="s">
        <v>2</v>
      </c>
      <c r="K8" s="254">
        <v>409282044.74000013</v>
      </c>
      <c r="L8" s="254">
        <v>282227914.26716071</v>
      </c>
      <c r="M8" s="119">
        <v>0.45018272130434367</v>
      </c>
      <c r="N8" s="254">
        <v>1187120710.7200003</v>
      </c>
      <c r="O8" s="254">
        <v>887276850.55523062</v>
      </c>
      <c r="P8" s="119">
        <v>0.33793720638280655</v>
      </c>
    </row>
    <row r="9" spans="1:16">
      <c r="B9" s="170" t="s">
        <v>24</v>
      </c>
      <c r="C9" s="255">
        <v>8199003.5099999998</v>
      </c>
      <c r="D9" s="255">
        <v>-6239466.4190904004</v>
      </c>
      <c r="E9" s="256">
        <v>-2.3140552347415735</v>
      </c>
      <c r="F9" s="255">
        <v>12515703.140000001</v>
      </c>
      <c r="G9" s="255">
        <v>83660473.266558498</v>
      </c>
      <c r="H9" s="256">
        <v>-0.85039884844874658</v>
      </c>
      <c r="J9" s="170" t="s">
        <v>24</v>
      </c>
      <c r="K9" s="255">
        <v>41851997.490000002</v>
      </c>
      <c r="L9" s="255">
        <v>-40046153.733815901</v>
      </c>
      <c r="M9" s="256">
        <v>-2.0450940624207616</v>
      </c>
      <c r="N9" s="255">
        <v>114593347.77</v>
      </c>
      <c r="O9" s="255">
        <v>25343799.468497001</v>
      </c>
      <c r="P9" s="256">
        <v>3.5215536017968612</v>
      </c>
    </row>
    <row r="10" spans="1:16">
      <c r="B10" s="118" t="s">
        <v>7</v>
      </c>
      <c r="C10" s="254">
        <v>210534187.34999999</v>
      </c>
      <c r="D10" s="254">
        <v>180522146.040663</v>
      </c>
      <c r="E10" s="119">
        <v>0.16625129917620596</v>
      </c>
      <c r="F10" s="254">
        <v>715299796.73000002</v>
      </c>
      <c r="G10" s="254">
        <v>711115314.57412505</v>
      </c>
      <c r="H10" s="119">
        <v>5.8843932483454431E-3</v>
      </c>
      <c r="J10" s="118" t="s">
        <v>7</v>
      </c>
      <c r="K10" s="254">
        <v>210581413.78</v>
      </c>
      <c r="L10" s="254">
        <v>180596954.52066302</v>
      </c>
      <c r="M10" s="119">
        <v>0.16602970597661049</v>
      </c>
      <c r="N10" s="254">
        <v>715460971.95999992</v>
      </c>
      <c r="O10" s="254">
        <v>711382816.66412497</v>
      </c>
      <c r="P10" s="119">
        <v>5.7327154948703107E-3</v>
      </c>
    </row>
    <row r="11" spans="1:16">
      <c r="B11" s="170" t="s">
        <v>23</v>
      </c>
      <c r="C11" s="255">
        <v>86924174.890000001</v>
      </c>
      <c r="D11" s="255">
        <v>95317908.230000004</v>
      </c>
      <c r="E11" s="256">
        <v>-8.8060402246198155E-2</v>
      </c>
      <c r="F11" s="255">
        <v>262547153.53</v>
      </c>
      <c r="G11" s="255">
        <v>262143301.19999999</v>
      </c>
      <c r="H11" s="256">
        <v>1.5405784857034366E-3</v>
      </c>
      <c r="J11" s="170" t="s">
        <v>23</v>
      </c>
      <c r="K11" s="255">
        <v>4919908</v>
      </c>
      <c r="L11" s="255">
        <v>3769107.24</v>
      </c>
      <c r="M11" s="256">
        <v>0.30532449376526616</v>
      </c>
      <c r="N11" s="255">
        <v>14842338.66</v>
      </c>
      <c r="O11" s="255">
        <v>12793796.470000001</v>
      </c>
      <c r="P11" s="256">
        <v>0.16011996085787339</v>
      </c>
    </row>
    <row r="12" spans="1:16">
      <c r="B12" s="436" t="e">
        <f>#REF!</f>
        <v>#REF!</v>
      </c>
      <c r="C12" s="254">
        <v>-125381373.14</v>
      </c>
      <c r="D12" s="254">
        <v>-102573276.28</v>
      </c>
      <c r="E12" s="119">
        <v>0.22235905576165349</v>
      </c>
      <c r="F12" s="254">
        <v>-331612153.06</v>
      </c>
      <c r="G12" s="254">
        <v>-297680095.14999998</v>
      </c>
      <c r="H12" s="119">
        <v>0.11398833332440916</v>
      </c>
      <c r="J12" s="118" t="s">
        <v>211</v>
      </c>
      <c r="K12" s="254">
        <v>-110766744.2</v>
      </c>
      <c r="L12" s="254">
        <v>-24668677.34</v>
      </c>
      <c r="M12" s="119">
        <v>3.4901776724118445</v>
      </c>
      <c r="N12" s="254">
        <v>-399865382.27999997</v>
      </c>
      <c r="O12" s="254">
        <v>-293531074.16000003</v>
      </c>
      <c r="P12" s="119">
        <v>0.36225911830390567</v>
      </c>
    </row>
    <row r="13" spans="1:16">
      <c r="B13" s="172" t="s">
        <v>150</v>
      </c>
      <c r="C13" s="464">
        <v>487568366.7299999</v>
      </c>
      <c r="D13" s="464">
        <v>493589311.29007471</v>
      </c>
      <c r="E13" s="465">
        <v>-1.219828797414213E-2</v>
      </c>
      <c r="F13" s="464">
        <v>1449589101.4399998</v>
      </c>
      <c r="G13" s="464">
        <v>1533172908.1304708</v>
      </c>
      <c r="H13" s="465">
        <v>-5.4516882112397802E-2</v>
      </c>
      <c r="J13" s="172" t="s">
        <v>150</v>
      </c>
      <c r="K13" s="464">
        <v>555868619.81000006</v>
      </c>
      <c r="L13" s="464">
        <v>401879144.95400786</v>
      </c>
      <c r="M13" s="465">
        <v>0.38317359034297538</v>
      </c>
      <c r="N13" s="464">
        <v>1632151986.8300004</v>
      </c>
      <c r="O13" s="464">
        <v>1343266188.9978526</v>
      </c>
      <c r="P13" s="465">
        <v>0.21506221194153019</v>
      </c>
    </row>
    <row r="14" spans="1:16">
      <c r="B14" s="433" t="s">
        <v>22</v>
      </c>
      <c r="C14" s="434">
        <v>0.82283599773716165</v>
      </c>
      <c r="D14" s="434">
        <v>0.82487244658898984</v>
      </c>
      <c r="E14" s="435">
        <v>-2.5848689056195999</v>
      </c>
      <c r="F14" s="434">
        <v>0.82924732428193637</v>
      </c>
      <c r="G14" s="434">
        <v>0.84595113439115077</v>
      </c>
      <c r="H14" s="435">
        <v>-1.6703810109214401</v>
      </c>
      <c r="J14" s="433" t="s">
        <v>22</v>
      </c>
      <c r="K14" s="434">
        <v>0.56092223257149409</v>
      </c>
      <c r="L14" s="434">
        <v>0.58330968583366016</v>
      </c>
      <c r="M14" s="435">
        <v>-2.2387453262166068</v>
      </c>
      <c r="N14" s="434">
        <v>0.62021702119530675</v>
      </c>
      <c r="O14" s="434">
        <v>0.6516707112144271</v>
      </c>
      <c r="P14" s="435">
        <v>-3.1453690019120351</v>
      </c>
    </row>
    <row r="15" spans="1:16" ht="15" customHeight="1">
      <c r="F15" s="497"/>
      <c r="G15" s="497"/>
      <c r="H15" s="497"/>
      <c r="K15" s="479"/>
      <c r="L15" s="479"/>
      <c r="M15" s="479"/>
      <c r="N15" s="497"/>
      <c r="O15" s="497"/>
      <c r="P15" s="497"/>
    </row>
    <row r="16" spans="1:16" ht="15" customHeight="1">
      <c r="B16" s="531" t="s">
        <v>819</v>
      </c>
      <c r="F16" s="497"/>
      <c r="G16" s="497"/>
      <c r="H16" s="497"/>
      <c r="J16" s="531" t="s">
        <v>819</v>
      </c>
      <c r="K16" s="442"/>
      <c r="L16" s="442"/>
      <c r="M16" s="442"/>
      <c r="N16" s="497"/>
      <c r="O16" s="497"/>
      <c r="P16" s="497"/>
    </row>
    <row r="17" spans="1:16">
      <c r="F17" s="497"/>
      <c r="G17" s="497"/>
      <c r="H17" s="497"/>
      <c r="J17" s="497"/>
      <c r="K17" s="442"/>
      <c r="L17" s="442"/>
      <c r="M17" s="442"/>
      <c r="N17" s="497"/>
      <c r="O17" s="497"/>
      <c r="P17" s="497"/>
    </row>
    <row r="19" spans="1:16">
      <c r="F19" s="11"/>
      <c r="G19" s="11"/>
      <c r="H19" s="11"/>
      <c r="J19" s="11" t="s">
        <v>113</v>
      </c>
      <c r="K19" s="11"/>
      <c r="L19" s="11"/>
      <c r="M19" s="11"/>
      <c r="N19" s="11"/>
      <c r="O19" s="11"/>
      <c r="P19" s="11"/>
    </row>
    <row r="20" spans="1:16" ht="3" customHeight="1"/>
    <row r="21" spans="1:16" s="43" customFormat="1" ht="13.5" customHeight="1"/>
    <row r="22" spans="1:16">
      <c r="F22" s="43"/>
      <c r="G22" s="43"/>
      <c r="H22" s="43"/>
      <c r="J22" s="43"/>
      <c r="K22" s="43"/>
      <c r="L22" s="43"/>
      <c r="M22" s="43"/>
      <c r="N22" s="43"/>
      <c r="O22" s="43"/>
      <c r="P22" s="43"/>
    </row>
    <row r="23" spans="1:16" ht="18" customHeight="1">
      <c r="B23" s="169" t="s">
        <v>21</v>
      </c>
      <c r="C23" s="698" t="s">
        <v>397</v>
      </c>
      <c r="D23" s="698"/>
      <c r="E23" s="698"/>
      <c r="F23" s="698"/>
      <c r="G23" s="698"/>
      <c r="H23" s="698"/>
      <c r="J23" s="169" t="s">
        <v>21</v>
      </c>
      <c r="K23" s="698" t="s">
        <v>52</v>
      </c>
      <c r="L23" s="698"/>
      <c r="M23" s="698"/>
      <c r="N23" s="698"/>
      <c r="O23" s="698"/>
      <c r="P23" s="698"/>
    </row>
    <row r="24" spans="1:16" ht="21" customHeight="1">
      <c r="A24" s="221"/>
      <c r="B24" s="165" t="s">
        <v>178</v>
      </c>
      <c r="C24" s="297" t="e">
        <f>#REF!</f>
        <v>#REF!</v>
      </c>
      <c r="D24" s="297" t="e">
        <f>#REF!</f>
        <v>#REF!</v>
      </c>
      <c r="E24" s="192" t="e">
        <f>#REF!</f>
        <v>#REF!</v>
      </c>
      <c r="F24" s="297" t="str">
        <f t="shared" ref="F24:G24" si="0">F7</f>
        <v>9M24*</v>
      </c>
      <c r="G24" s="297" t="str">
        <f t="shared" si="0"/>
        <v>9M23*</v>
      </c>
      <c r="H24" s="192" t="s">
        <v>358</v>
      </c>
      <c r="J24" s="165" t="s">
        <v>178</v>
      </c>
      <c r="K24" s="297" t="s">
        <v>1111</v>
      </c>
      <c r="L24" s="297" t="s">
        <v>1112</v>
      </c>
      <c r="M24" s="192" t="s">
        <v>358</v>
      </c>
      <c r="N24" s="297" t="s">
        <v>1113</v>
      </c>
      <c r="O24" s="297" t="s">
        <v>1114</v>
      </c>
      <c r="P24" s="192" t="s">
        <v>358</v>
      </c>
    </row>
    <row r="25" spans="1:16">
      <c r="A25" s="391"/>
      <c r="B25" s="118" t="s">
        <v>124</v>
      </c>
      <c r="C25" s="254">
        <f t="shared" ref="C25:E30" si="1">C8</f>
        <v>307292374.11999989</v>
      </c>
      <c r="D25" s="254">
        <f t="shared" si="1"/>
        <v>326561999.71850204</v>
      </c>
      <c r="E25" s="119">
        <f t="shared" si="1"/>
        <v>-5.9007556344928935E-2</v>
      </c>
      <c r="F25" s="254">
        <f t="shared" ref="F25:H25" si="2">F8</f>
        <v>790838601.09999979</v>
      </c>
      <c r="G25" s="254">
        <f t="shared" si="2"/>
        <v>773933914.23978698</v>
      </c>
      <c r="H25" s="119">
        <f t="shared" si="2"/>
        <v>2.184254566078514E-2</v>
      </c>
      <c r="J25" s="118" t="s">
        <v>124</v>
      </c>
      <c r="K25" s="254">
        <f t="shared" ref="K25:P25" si="3">K8</f>
        <v>409282044.74000013</v>
      </c>
      <c r="L25" s="254">
        <f t="shared" si="3"/>
        <v>282227914.26716071</v>
      </c>
      <c r="M25" s="119">
        <f t="shared" si="3"/>
        <v>0.45018272130434367</v>
      </c>
      <c r="N25" s="254">
        <f t="shared" si="3"/>
        <v>1187120710.7200003</v>
      </c>
      <c r="O25" s="254">
        <f t="shared" si="3"/>
        <v>887276850.55523062</v>
      </c>
      <c r="P25" s="119">
        <f t="shared" si="3"/>
        <v>0.33793720638280655</v>
      </c>
    </row>
    <row r="26" spans="1:16">
      <c r="A26" s="391"/>
      <c r="B26" s="170" t="s">
        <v>352</v>
      </c>
      <c r="C26" s="255">
        <f t="shared" si="1"/>
        <v>8199003.5099999998</v>
      </c>
      <c r="D26" s="255">
        <f t="shared" si="1"/>
        <v>-6239466.4190904004</v>
      </c>
      <c r="E26" s="256">
        <f t="shared" si="1"/>
        <v>-2.3140552347415735</v>
      </c>
      <c r="F26" s="255">
        <f t="shared" ref="F26:H26" si="4">F9</f>
        <v>12515703.140000001</v>
      </c>
      <c r="G26" s="255">
        <f t="shared" si="4"/>
        <v>83660473.266558498</v>
      </c>
      <c r="H26" s="256">
        <f t="shared" si="4"/>
        <v>-0.85039884844874658</v>
      </c>
      <c r="J26" s="170" t="s">
        <v>352</v>
      </c>
      <c r="K26" s="255">
        <f t="shared" ref="K26:P26" si="5">K9</f>
        <v>41851997.490000002</v>
      </c>
      <c r="L26" s="255">
        <f t="shared" si="5"/>
        <v>-40046153.733815901</v>
      </c>
      <c r="M26" s="256">
        <f t="shared" si="5"/>
        <v>-2.0450940624207616</v>
      </c>
      <c r="N26" s="255">
        <f t="shared" si="5"/>
        <v>114593347.77</v>
      </c>
      <c r="O26" s="255">
        <f t="shared" si="5"/>
        <v>25343799.468497001</v>
      </c>
      <c r="P26" s="256">
        <f t="shared" si="5"/>
        <v>3.5215536017968612</v>
      </c>
    </row>
    <row r="27" spans="1:16">
      <c r="A27" s="391"/>
      <c r="B27" s="118" t="s">
        <v>353</v>
      </c>
      <c r="C27" s="254">
        <f t="shared" si="1"/>
        <v>210534187.34999999</v>
      </c>
      <c r="D27" s="254">
        <f t="shared" si="1"/>
        <v>180522146.040663</v>
      </c>
      <c r="E27" s="119">
        <f t="shared" si="1"/>
        <v>0.16625129917620596</v>
      </c>
      <c r="F27" s="254">
        <f t="shared" ref="F27:H27" si="6">F10</f>
        <v>715299796.73000002</v>
      </c>
      <c r="G27" s="254">
        <f t="shared" si="6"/>
        <v>711115314.57412505</v>
      </c>
      <c r="H27" s="119">
        <f t="shared" si="6"/>
        <v>5.8843932483454431E-3</v>
      </c>
      <c r="J27" s="118" t="s">
        <v>353</v>
      </c>
      <c r="K27" s="254">
        <f t="shared" ref="K27:P27" si="7">K10</f>
        <v>210581413.78</v>
      </c>
      <c r="L27" s="254">
        <f t="shared" si="7"/>
        <v>180596954.52066302</v>
      </c>
      <c r="M27" s="119">
        <f t="shared" si="7"/>
        <v>0.16602970597661049</v>
      </c>
      <c r="N27" s="254">
        <f t="shared" si="7"/>
        <v>715460971.95999992</v>
      </c>
      <c r="O27" s="254">
        <f t="shared" si="7"/>
        <v>711382816.66412497</v>
      </c>
      <c r="P27" s="119">
        <f t="shared" si="7"/>
        <v>5.7327154948703107E-3</v>
      </c>
    </row>
    <row r="28" spans="1:16">
      <c r="A28" s="391"/>
      <c r="B28" s="170" t="s">
        <v>9</v>
      </c>
      <c r="C28" s="255">
        <f t="shared" si="1"/>
        <v>86924174.890000001</v>
      </c>
      <c r="D28" s="255">
        <f t="shared" si="1"/>
        <v>95317908.230000004</v>
      </c>
      <c r="E28" s="256">
        <f t="shared" si="1"/>
        <v>-8.8060402246198155E-2</v>
      </c>
      <c r="F28" s="255">
        <f t="shared" ref="F28:H28" si="8">F11</f>
        <v>262547153.53</v>
      </c>
      <c r="G28" s="255">
        <f t="shared" si="8"/>
        <v>262143301.19999999</v>
      </c>
      <c r="H28" s="256">
        <f t="shared" si="8"/>
        <v>1.5405784857034366E-3</v>
      </c>
      <c r="J28" s="170" t="s">
        <v>9</v>
      </c>
      <c r="K28" s="255">
        <f t="shared" ref="K28:P28" si="9">K11</f>
        <v>4919908</v>
      </c>
      <c r="L28" s="255">
        <f t="shared" si="9"/>
        <v>3769107.24</v>
      </c>
      <c r="M28" s="256">
        <f t="shared" si="9"/>
        <v>0.30532449376526616</v>
      </c>
      <c r="N28" s="255">
        <f t="shared" si="9"/>
        <v>14842338.66</v>
      </c>
      <c r="O28" s="255">
        <f t="shared" si="9"/>
        <v>12793796.470000001</v>
      </c>
      <c r="P28" s="256">
        <f t="shared" si="9"/>
        <v>0.16011996085787339</v>
      </c>
    </row>
    <row r="29" spans="1:16">
      <c r="A29" s="391"/>
      <c r="B29" s="118" t="s">
        <v>425</v>
      </c>
      <c r="C29" s="254">
        <f t="shared" si="1"/>
        <v>-125381373.14</v>
      </c>
      <c r="D29" s="254">
        <f t="shared" si="1"/>
        <v>-102573276.28</v>
      </c>
      <c r="E29" s="119">
        <f t="shared" si="1"/>
        <v>0.22235905576165349</v>
      </c>
      <c r="F29" s="254">
        <f t="shared" ref="F29:H29" si="10">F12</f>
        <v>-331612153.06</v>
      </c>
      <c r="G29" s="254">
        <f t="shared" si="10"/>
        <v>-297680095.14999998</v>
      </c>
      <c r="H29" s="119">
        <f t="shared" si="10"/>
        <v>0.11398833332440916</v>
      </c>
      <c r="J29" s="118" t="s">
        <v>425</v>
      </c>
      <c r="K29" s="254">
        <f t="shared" ref="K29:P29" si="11">K12</f>
        <v>-110766744.2</v>
      </c>
      <c r="L29" s="254">
        <f t="shared" si="11"/>
        <v>-24668677.34</v>
      </c>
      <c r="M29" s="119">
        <f t="shared" si="11"/>
        <v>3.4901776724118445</v>
      </c>
      <c r="N29" s="254">
        <f t="shared" si="11"/>
        <v>-399865382.27999997</v>
      </c>
      <c r="O29" s="254">
        <f t="shared" si="11"/>
        <v>-293531074.16000003</v>
      </c>
      <c r="P29" s="119">
        <f t="shared" si="11"/>
        <v>0.36225911830390567</v>
      </c>
    </row>
    <row r="30" spans="1:16">
      <c r="A30" s="391"/>
      <c r="B30" s="172" t="s">
        <v>13</v>
      </c>
      <c r="C30" s="464">
        <f t="shared" si="1"/>
        <v>487568366.7299999</v>
      </c>
      <c r="D30" s="464">
        <f t="shared" si="1"/>
        <v>493589311.29007471</v>
      </c>
      <c r="E30" s="465">
        <f t="shared" si="1"/>
        <v>-1.219828797414213E-2</v>
      </c>
      <c r="F30" s="464">
        <f t="shared" ref="F30:H30" si="12">F13</f>
        <v>1449589101.4399998</v>
      </c>
      <c r="G30" s="464">
        <f t="shared" si="12"/>
        <v>1533172908.1304708</v>
      </c>
      <c r="H30" s="465">
        <f t="shared" si="12"/>
        <v>-5.4516882112397802E-2</v>
      </c>
      <c r="J30" s="172" t="s">
        <v>13</v>
      </c>
      <c r="K30" s="464">
        <f t="shared" ref="K30:P30" si="13">K13</f>
        <v>555868619.81000006</v>
      </c>
      <c r="L30" s="464">
        <f t="shared" si="13"/>
        <v>401879144.95400786</v>
      </c>
      <c r="M30" s="465">
        <f t="shared" si="13"/>
        <v>0.38317359034297538</v>
      </c>
      <c r="N30" s="464">
        <f t="shared" si="13"/>
        <v>1632151986.8300004</v>
      </c>
      <c r="O30" s="464">
        <f t="shared" si="13"/>
        <v>1343266188.9978526</v>
      </c>
      <c r="P30" s="465">
        <f t="shared" si="13"/>
        <v>0.21506221194153019</v>
      </c>
    </row>
    <row r="31" spans="1:16">
      <c r="A31" s="391"/>
      <c r="B31" s="433" t="s">
        <v>73</v>
      </c>
      <c r="C31" s="434">
        <f>C14</f>
        <v>0.82283599773716165</v>
      </c>
      <c r="D31" s="434">
        <f>D14</f>
        <v>0.82487244658898984</v>
      </c>
      <c r="E31" s="435">
        <f>IFERROR(IF(B31="Margem EBITDA", (C31-D31)*100, C31/D31-1), 0)</f>
        <v>-0.20364488518281876</v>
      </c>
      <c r="F31" s="434">
        <f>F14</f>
        <v>0.82924732428193637</v>
      </c>
      <c r="G31" s="434">
        <f>G14</f>
        <v>0.84595113439115077</v>
      </c>
      <c r="H31" s="435">
        <f t="shared" ref="H31" si="14">H14</f>
        <v>-1.6703810109214401</v>
      </c>
      <c r="J31" s="433" t="s">
        <v>73</v>
      </c>
      <c r="K31" s="434">
        <f>K14</f>
        <v>0.56092223257149409</v>
      </c>
      <c r="L31" s="434">
        <f>L14</f>
        <v>0.58330968583366016</v>
      </c>
      <c r="M31" s="435">
        <f>IFERROR(IF(J31="Margem EBITDA", (K31-L31)*100, K31/L31-1), 0)</f>
        <v>-2.2387453262166068</v>
      </c>
      <c r="N31" s="434">
        <f t="shared" ref="N31:P31" si="15">N14</f>
        <v>0.62021702119530675</v>
      </c>
      <c r="O31" s="434">
        <f t="shared" si="15"/>
        <v>0.6516707112144271</v>
      </c>
      <c r="P31" s="435">
        <f t="shared" si="15"/>
        <v>-3.1453690019120351</v>
      </c>
    </row>
    <row r="32" spans="1:16" ht="15" customHeight="1">
      <c r="F32" s="497"/>
      <c r="G32" s="497"/>
      <c r="H32" s="497"/>
      <c r="K32" s="479"/>
      <c r="L32" s="479"/>
      <c r="M32" s="479"/>
      <c r="N32" s="497"/>
      <c r="O32" s="497"/>
      <c r="P32" s="497"/>
    </row>
    <row r="33" spans="1:16" ht="15" customHeight="1">
      <c r="A33" s="391"/>
      <c r="B33" s="531" t="s">
        <v>820</v>
      </c>
      <c r="F33" s="442"/>
      <c r="G33" s="442"/>
      <c r="H33" s="442"/>
      <c r="J33" s="531" t="s">
        <v>820</v>
      </c>
      <c r="K33" s="442"/>
      <c r="L33" s="442"/>
      <c r="M33" s="442"/>
      <c r="N33" s="442"/>
      <c r="O33" s="442"/>
      <c r="P33" s="442"/>
    </row>
    <row r="34" spans="1:16">
      <c r="F34" s="442"/>
      <c r="G34" s="442"/>
      <c r="H34" s="442"/>
      <c r="J34" s="442"/>
      <c r="K34" s="442"/>
      <c r="L34" s="442"/>
      <c r="M34" s="442"/>
      <c r="N34" s="442"/>
      <c r="O34" s="442"/>
      <c r="P34" s="442"/>
    </row>
  </sheetData>
  <customSheetViews>
    <customSheetView guid="{C49A8C82-1AC5-4974-9B9F-02362D6E4669}" showGridLines="0" topLeftCell="A35">
      <selection activeCell="G56" sqref="G56"/>
      <pageMargins left="0.511811024" right="0.511811024" top="0.78740157499999996" bottom="0.78740157499999996" header="0.31496062000000002" footer="0.31496062000000002"/>
      <pageSetup paperSize="9" orientation="portrait" r:id="rId1"/>
    </customSheetView>
    <customSheetView guid="{87D6620E-C4DF-42B2-AEF1-4C176B3EDD78}" showGridLines="0" topLeftCell="A28">
      <selection activeCell="D48" sqref="D48"/>
      <pageMargins left="0.511811024" right="0.511811024" top="0.78740157499999996" bottom="0.78740157499999996" header="0.31496062000000002" footer="0.31496062000000002"/>
      <pageSetup paperSize="9" orientation="portrait" r:id="rId2"/>
    </customSheetView>
    <customSheetView guid="{1E6349FB-6127-4916-B1C9-00A76D39C8B3}" showGridLines="0" hiddenColumns="1" topLeftCell="A76">
      <selection activeCell="B77" sqref="B77:K87"/>
      <pageMargins left="0.511811024" right="0.511811024" top="0.78740157499999996" bottom="0.78740157499999996" header="0.31496062000000002" footer="0.31496062000000002"/>
      <pageSetup paperSize="9" orientation="portrait" r:id="rId3"/>
    </customSheetView>
    <customSheetView guid="{89A93467-8A8A-4CB6-BAAC-1590A714D7E3}" scale="90" showGridLines="0" topLeftCell="M76">
      <selection activeCell="T106" sqref="T106:W106"/>
      <pageMargins left="0.511811024" right="0.511811024" top="0.78740157499999996" bottom="0.78740157499999996" header="0.31496062000000002" footer="0.31496062000000002"/>
      <pageSetup paperSize="9" orientation="portrait" r:id="rId4"/>
    </customSheetView>
  </customSheetViews>
  <mergeCells count="8">
    <mergeCell ref="K6:M6"/>
    <mergeCell ref="N6:P6"/>
    <mergeCell ref="K23:M23"/>
    <mergeCell ref="N23:P23"/>
    <mergeCell ref="F23:H23"/>
    <mergeCell ref="F6:H6"/>
    <mergeCell ref="C6:E6"/>
    <mergeCell ref="C23:E23"/>
  </mergeCells>
  <hyperlinks>
    <hyperlink ref="C2" location="Summary!A1" display="Summary" xr:uid="{531572DF-A4BD-4121-859F-927E6B3A6020}"/>
  </hyperlinks>
  <pageMargins left="0.511811024" right="0.511811024" top="0.78740157499999996" bottom="0.78740157499999996" header="0.31496062000000002" footer="0.31496062000000002"/>
  <pageSetup paperSize="9" scale="67" orientation="landscape" r:id="rId5"/>
  <ignoredErrors>
    <ignoredError sqref="E3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A0C-6C6F-4107-BE79-CA4D4C98233F}">
  <dimension ref="B1:U50"/>
  <sheetViews>
    <sheetView showGridLines="0" zoomScale="84" zoomScaleNormal="84" workbookViewId="0"/>
  </sheetViews>
  <sheetFormatPr defaultRowHeight="14.5"/>
  <cols>
    <col min="2" max="2" width="16.453125" style="552" customWidth="1"/>
    <col min="3" max="3" width="15.453125" style="552" customWidth="1"/>
    <col min="4" max="4" width="18.1796875" style="552" customWidth="1"/>
    <col min="5" max="7" width="16.54296875" style="552" customWidth="1"/>
    <col min="8" max="8" width="18" style="552" customWidth="1"/>
    <col min="9" max="9" width="12.7265625" customWidth="1"/>
    <col min="10" max="10" width="16.453125" style="552" customWidth="1"/>
    <col min="11" max="11" width="15.453125" style="552" customWidth="1"/>
    <col min="12" max="12" width="18.1796875" style="552" customWidth="1"/>
    <col min="13" max="14" width="16.54296875" style="552" customWidth="1"/>
    <col min="15" max="15" width="14.7265625" style="552" bestFit="1" customWidth="1"/>
    <col min="16" max="16" width="16.54296875" style="552" customWidth="1"/>
  </cols>
  <sheetData>
    <row r="1" spans="2:16">
      <c r="B1" s="151" t="s">
        <v>111</v>
      </c>
      <c r="J1" s="151" t="s">
        <v>111</v>
      </c>
    </row>
    <row r="2" spans="2:16" ht="15" thickBot="1"/>
    <row r="3" spans="2:16" ht="16" thickBot="1">
      <c r="B3" s="553" t="s">
        <v>82</v>
      </c>
      <c r="C3" s="553" t="s">
        <v>855</v>
      </c>
      <c r="D3" s="553" t="s">
        <v>856</v>
      </c>
      <c r="E3" s="553" t="s">
        <v>857</v>
      </c>
      <c r="F3" s="553" t="s">
        <v>858</v>
      </c>
      <c r="G3" s="553" t="s">
        <v>859</v>
      </c>
      <c r="H3" s="553" t="s">
        <v>860</v>
      </c>
      <c r="J3" s="553" t="s">
        <v>14</v>
      </c>
      <c r="K3" s="553" t="s">
        <v>861</v>
      </c>
      <c r="L3" s="553" t="s">
        <v>862</v>
      </c>
      <c r="M3" s="553" t="s">
        <v>857</v>
      </c>
      <c r="N3" s="553" t="s">
        <v>863</v>
      </c>
      <c r="O3" s="553" t="s">
        <v>859</v>
      </c>
      <c r="P3" s="553" t="s">
        <v>860</v>
      </c>
    </row>
    <row r="4" spans="2:16" ht="15.5" thickTop="1" thickBot="1">
      <c r="B4" s="554" t="s">
        <v>864</v>
      </c>
      <c r="C4" s="554" t="s">
        <v>865</v>
      </c>
      <c r="D4" s="554" t="s">
        <v>866</v>
      </c>
      <c r="E4" s="555">
        <v>0.76</v>
      </c>
      <c r="F4" s="556">
        <v>2031</v>
      </c>
      <c r="G4" s="557">
        <v>6.4999999999999997E-3</v>
      </c>
      <c r="H4" s="557">
        <v>0.03</v>
      </c>
      <c r="J4" s="554" t="s">
        <v>864</v>
      </c>
      <c r="K4" s="554" t="s">
        <v>865</v>
      </c>
      <c r="L4" s="554" t="s">
        <v>866</v>
      </c>
      <c r="M4" s="555">
        <v>0.76</v>
      </c>
      <c r="N4" s="556">
        <v>2031</v>
      </c>
      <c r="O4" s="557">
        <v>6.4999999999999997E-3</v>
      </c>
      <c r="P4" s="557">
        <v>0.03</v>
      </c>
    </row>
    <row r="5" spans="2:16" ht="15.5" thickTop="1" thickBot="1">
      <c r="B5" s="558" t="s">
        <v>867</v>
      </c>
      <c r="C5" s="558" t="s">
        <v>865</v>
      </c>
      <c r="D5" s="558" t="s">
        <v>866</v>
      </c>
      <c r="E5" s="555">
        <v>1</v>
      </c>
      <c r="F5" s="556">
        <v>2031</v>
      </c>
      <c r="G5" s="559">
        <v>6.4999999999999997E-3</v>
      </c>
      <c r="H5" s="559">
        <v>0.03</v>
      </c>
      <c r="J5" s="558" t="s">
        <v>867</v>
      </c>
      <c r="K5" s="558" t="s">
        <v>865</v>
      </c>
      <c r="L5" s="558" t="s">
        <v>866</v>
      </c>
      <c r="M5" s="555">
        <v>1</v>
      </c>
      <c r="N5" s="556">
        <v>2031</v>
      </c>
      <c r="O5" s="559">
        <v>6.4999999999999997E-3</v>
      </c>
      <c r="P5" s="559">
        <v>0.03</v>
      </c>
    </row>
    <row r="6" spans="2:16" ht="15.5" thickTop="1" thickBot="1">
      <c r="B6" s="558" t="s">
        <v>868</v>
      </c>
      <c r="C6" s="558" t="s">
        <v>865</v>
      </c>
      <c r="D6" s="558" t="s">
        <v>866</v>
      </c>
      <c r="E6" s="560">
        <v>1</v>
      </c>
      <c r="F6" s="556">
        <v>2031</v>
      </c>
      <c r="G6" s="559">
        <v>6.4999999999999997E-3</v>
      </c>
      <c r="H6" s="559">
        <v>0.03</v>
      </c>
      <c r="J6" s="558" t="s">
        <v>868</v>
      </c>
      <c r="K6" s="558" t="s">
        <v>865</v>
      </c>
      <c r="L6" s="558" t="s">
        <v>866</v>
      </c>
      <c r="M6" s="560">
        <v>1</v>
      </c>
      <c r="N6" s="556">
        <v>2031</v>
      </c>
      <c r="O6" s="559">
        <v>6.4999999999999997E-3</v>
      </c>
      <c r="P6" s="559">
        <v>0.03</v>
      </c>
    </row>
    <row r="7" spans="2:16" ht="15.5" thickTop="1" thickBot="1">
      <c r="B7" s="558" t="s">
        <v>869</v>
      </c>
      <c r="C7" s="558" t="s">
        <v>865</v>
      </c>
      <c r="D7" s="561" t="s">
        <v>866</v>
      </c>
      <c r="E7" s="562">
        <v>1</v>
      </c>
      <c r="F7" s="556">
        <v>2031</v>
      </c>
      <c r="G7" s="559">
        <v>6.4999999999999997E-3</v>
      </c>
      <c r="H7" s="559">
        <v>0.03</v>
      </c>
      <c r="J7" s="558" t="s">
        <v>869</v>
      </c>
      <c r="K7" s="558" t="s">
        <v>865</v>
      </c>
      <c r="L7" s="561" t="s">
        <v>866</v>
      </c>
      <c r="M7" s="562">
        <v>1</v>
      </c>
      <c r="N7" s="556">
        <v>2031</v>
      </c>
      <c r="O7" s="559">
        <v>6.4999999999999997E-3</v>
      </c>
      <c r="P7" s="559">
        <v>0.03</v>
      </c>
    </row>
    <row r="8" spans="2:16" ht="15.5" thickTop="1" thickBot="1">
      <c r="B8" s="558" t="s">
        <v>870</v>
      </c>
      <c r="C8" s="558" t="s">
        <v>865</v>
      </c>
      <c r="D8" s="561" t="s">
        <v>871</v>
      </c>
      <c r="E8" s="555">
        <v>0.76</v>
      </c>
      <c r="F8" s="561" t="s">
        <v>898</v>
      </c>
      <c r="G8" s="559">
        <v>6.4999999999999997E-3</v>
      </c>
      <c r="H8" s="559">
        <v>0.03</v>
      </c>
      <c r="J8" s="558" t="s">
        <v>870</v>
      </c>
      <c r="K8" s="558" t="s">
        <v>865</v>
      </c>
      <c r="L8" s="561" t="s">
        <v>871</v>
      </c>
      <c r="M8" s="562">
        <v>0.76</v>
      </c>
      <c r="N8" s="561" t="s">
        <v>898</v>
      </c>
      <c r="O8" s="559">
        <v>6.4999999999999997E-3</v>
      </c>
      <c r="P8" s="559">
        <v>0.03</v>
      </c>
    </row>
    <row r="9" spans="2:16" ht="15" thickBot="1">
      <c r="B9" s="558" t="s">
        <v>872</v>
      </c>
      <c r="C9" s="558" t="s">
        <v>865</v>
      </c>
      <c r="D9" s="561" t="s">
        <v>274</v>
      </c>
      <c r="E9" s="561" t="s">
        <v>274</v>
      </c>
      <c r="F9" s="561" t="s">
        <v>274</v>
      </c>
      <c r="G9" s="559">
        <v>6.4999999999999997E-3</v>
      </c>
      <c r="H9" s="559">
        <v>0.03</v>
      </c>
      <c r="J9" s="558" t="s">
        <v>872</v>
      </c>
      <c r="K9" s="558" t="s">
        <v>865</v>
      </c>
      <c r="L9" s="561" t="s">
        <v>274</v>
      </c>
      <c r="M9" s="561" t="s">
        <v>274</v>
      </c>
      <c r="N9" s="561" t="s">
        <v>274</v>
      </c>
      <c r="O9" s="559">
        <v>6.4999999999999997E-3</v>
      </c>
      <c r="P9" s="559">
        <v>0.03</v>
      </c>
    </row>
    <row r="10" spans="2:16" ht="15" thickBot="1">
      <c r="B10" s="558" t="s">
        <v>873</v>
      </c>
      <c r="C10" s="558" t="s">
        <v>865</v>
      </c>
      <c r="D10" s="561" t="s">
        <v>274</v>
      </c>
      <c r="E10" s="561" t="s">
        <v>274</v>
      </c>
      <c r="F10" s="561" t="s">
        <v>274</v>
      </c>
      <c r="G10" s="559">
        <v>6.4999999999999997E-3</v>
      </c>
      <c r="H10" s="559">
        <v>0.03</v>
      </c>
      <c r="J10" s="558" t="s">
        <v>873</v>
      </c>
      <c r="K10" s="558" t="s">
        <v>865</v>
      </c>
      <c r="L10" s="561" t="s">
        <v>274</v>
      </c>
      <c r="M10" s="561" t="s">
        <v>274</v>
      </c>
      <c r="N10" s="561" t="s">
        <v>274</v>
      </c>
      <c r="O10" s="559">
        <v>6.4999999999999997E-3</v>
      </c>
      <c r="P10" s="559">
        <v>0.03</v>
      </c>
    </row>
    <row r="11" spans="2:16" ht="15" thickBot="1">
      <c r="B11" s="558" t="s">
        <v>874</v>
      </c>
      <c r="C11" s="558" t="s">
        <v>865</v>
      </c>
      <c r="D11" s="561" t="s">
        <v>274</v>
      </c>
      <c r="E11" s="561" t="s">
        <v>274</v>
      </c>
      <c r="F11" s="561" t="s">
        <v>274</v>
      </c>
      <c r="G11" s="559">
        <v>6.4999999999999997E-3</v>
      </c>
      <c r="H11" s="559">
        <v>0.03</v>
      </c>
      <c r="J11" s="558" t="s">
        <v>874</v>
      </c>
      <c r="K11" s="558" t="s">
        <v>865</v>
      </c>
      <c r="L11" s="561" t="s">
        <v>274</v>
      </c>
      <c r="M11" s="561" t="s">
        <v>274</v>
      </c>
      <c r="N11" s="561" t="s">
        <v>274</v>
      </c>
      <c r="O11" s="559">
        <v>6.4999999999999997E-3</v>
      </c>
      <c r="P11" s="559">
        <v>0.03</v>
      </c>
    </row>
    <row r="12" spans="2:16" ht="15" thickBot="1">
      <c r="B12" s="558" t="s">
        <v>875</v>
      </c>
      <c r="C12" s="558" t="s">
        <v>865</v>
      </c>
      <c r="D12" s="561" t="s">
        <v>274</v>
      </c>
      <c r="E12" s="561" t="s">
        <v>274</v>
      </c>
      <c r="F12" s="561" t="s">
        <v>274</v>
      </c>
      <c r="G12" s="559">
        <v>6.4999999999999997E-3</v>
      </c>
      <c r="H12" s="559">
        <v>0.03</v>
      </c>
      <c r="J12" s="558" t="s">
        <v>875</v>
      </c>
      <c r="K12" s="558" t="s">
        <v>865</v>
      </c>
      <c r="L12" s="561" t="s">
        <v>274</v>
      </c>
      <c r="M12" s="561" t="s">
        <v>274</v>
      </c>
      <c r="N12" s="561" t="s">
        <v>274</v>
      </c>
      <c r="O12" s="559">
        <v>6.4999999999999997E-3</v>
      </c>
      <c r="P12" s="559">
        <v>0.03</v>
      </c>
    </row>
    <row r="13" spans="2:16" ht="15" thickBot="1">
      <c r="B13" s="558" t="s">
        <v>119</v>
      </c>
      <c r="C13" s="558" t="s">
        <v>865</v>
      </c>
      <c r="D13" s="561" t="s">
        <v>876</v>
      </c>
      <c r="E13" s="562">
        <v>1</v>
      </c>
      <c r="F13" s="561" t="s">
        <v>1137</v>
      </c>
      <c r="G13" s="559">
        <v>1.6500000000000001E-2</v>
      </c>
      <c r="H13" s="559">
        <v>7.5999999999999998E-2</v>
      </c>
      <c r="J13" s="558" t="s">
        <v>119</v>
      </c>
      <c r="K13" s="558" t="s">
        <v>865</v>
      </c>
      <c r="L13" s="561" t="s">
        <v>876</v>
      </c>
      <c r="M13" s="562">
        <v>1</v>
      </c>
      <c r="N13" s="561" t="s">
        <v>1137</v>
      </c>
      <c r="O13" s="559">
        <v>1.6500000000000001E-2</v>
      </c>
      <c r="P13" s="559">
        <v>7.5999999999999998E-2</v>
      </c>
    </row>
    <row r="14" spans="2:16" ht="15" thickBot="1">
      <c r="B14" s="558" t="s">
        <v>120</v>
      </c>
      <c r="C14" s="558" t="s">
        <v>865</v>
      </c>
      <c r="D14" s="561" t="s">
        <v>871</v>
      </c>
      <c r="E14" s="562">
        <v>1</v>
      </c>
      <c r="F14" s="561">
        <v>2027</v>
      </c>
      <c r="G14" s="559">
        <v>1.6500000000000001E-2</v>
      </c>
      <c r="H14" s="559">
        <v>7.5999999999999998E-2</v>
      </c>
      <c r="J14" s="558" t="s">
        <v>120</v>
      </c>
      <c r="K14" s="558" t="s">
        <v>865</v>
      </c>
      <c r="L14" s="561" t="s">
        <v>871</v>
      </c>
      <c r="M14" s="562">
        <v>1</v>
      </c>
      <c r="N14" s="561">
        <v>2027</v>
      </c>
      <c r="O14" s="559">
        <v>1.6500000000000001E-2</v>
      </c>
      <c r="P14" s="559">
        <v>7.5999999999999998E-2</v>
      </c>
    </row>
    <row r="15" spans="2:16" ht="15" thickBot="1">
      <c r="B15" s="558" t="s">
        <v>877</v>
      </c>
      <c r="C15" s="558" t="s">
        <v>865</v>
      </c>
      <c r="D15" s="558" t="s">
        <v>274</v>
      </c>
      <c r="E15" s="558" t="s">
        <v>274</v>
      </c>
      <c r="F15" s="558" t="s">
        <v>274</v>
      </c>
      <c r="G15" s="563">
        <v>1.6500000000000001E-2</v>
      </c>
      <c r="H15" s="563">
        <v>7.5999999999999998E-2</v>
      </c>
      <c r="J15" s="558" t="s">
        <v>877</v>
      </c>
      <c r="K15" s="558" t="s">
        <v>865</v>
      </c>
      <c r="L15" s="558" t="s">
        <v>274</v>
      </c>
      <c r="M15" s="558" t="s">
        <v>274</v>
      </c>
      <c r="N15" s="558" t="s">
        <v>274</v>
      </c>
      <c r="O15" s="563">
        <v>1.6500000000000001E-2</v>
      </c>
      <c r="P15" s="563">
        <v>7.5999999999999998E-2</v>
      </c>
    </row>
    <row r="16" spans="2:16" ht="15" thickBot="1">
      <c r="B16" s="558" t="s">
        <v>878</v>
      </c>
      <c r="C16" s="558" t="s">
        <v>865</v>
      </c>
      <c r="D16" s="558" t="s">
        <v>274</v>
      </c>
      <c r="E16" s="558" t="s">
        <v>274</v>
      </c>
      <c r="F16" s="558" t="s">
        <v>274</v>
      </c>
      <c r="G16" s="563">
        <v>1.6500000000000001E-2</v>
      </c>
      <c r="H16" s="563">
        <v>7.5999999999999998E-2</v>
      </c>
      <c r="J16" s="558" t="s">
        <v>878</v>
      </c>
      <c r="K16" s="558" t="s">
        <v>865</v>
      </c>
      <c r="L16" s="558" t="s">
        <v>274</v>
      </c>
      <c r="M16" s="558" t="s">
        <v>274</v>
      </c>
      <c r="N16" s="558" t="s">
        <v>274</v>
      </c>
      <c r="O16" s="563">
        <v>1.6500000000000001E-2</v>
      </c>
      <c r="P16" s="563">
        <v>7.5999999999999998E-2</v>
      </c>
    </row>
    <row r="17" spans="2:16" ht="15" thickBot="1">
      <c r="B17" s="559" t="s">
        <v>510</v>
      </c>
      <c r="C17" s="559" t="s">
        <v>879</v>
      </c>
      <c r="D17" s="559" t="s">
        <v>274</v>
      </c>
      <c r="E17" s="559" t="s">
        <v>274</v>
      </c>
      <c r="F17" s="559" t="s">
        <v>274</v>
      </c>
      <c r="G17" s="559">
        <v>6.4999999999999997E-3</v>
      </c>
      <c r="H17" s="559">
        <v>0.03</v>
      </c>
      <c r="J17" s="558" t="s">
        <v>510</v>
      </c>
      <c r="K17" s="558" t="s">
        <v>880</v>
      </c>
      <c r="L17" s="561" t="s">
        <v>274</v>
      </c>
      <c r="M17" s="562" t="s">
        <v>274</v>
      </c>
      <c r="N17" s="561" t="s">
        <v>274</v>
      </c>
      <c r="O17" s="559">
        <v>6.4999999999999997E-3</v>
      </c>
      <c r="P17" s="559">
        <v>0.03</v>
      </c>
    </row>
    <row r="18" spans="2:16" ht="15" thickBot="1">
      <c r="B18" s="558" t="s">
        <v>17</v>
      </c>
      <c r="C18" s="558" t="s">
        <v>879</v>
      </c>
      <c r="D18" s="561" t="s">
        <v>274</v>
      </c>
      <c r="E18" s="562" t="s">
        <v>274</v>
      </c>
      <c r="F18" s="561" t="s">
        <v>274</v>
      </c>
      <c r="G18" s="559">
        <v>6.4999999999999997E-3</v>
      </c>
      <c r="H18" s="559">
        <v>0.03</v>
      </c>
      <c r="J18" s="558" t="s">
        <v>881</v>
      </c>
      <c r="K18" s="558" t="s">
        <v>880</v>
      </c>
      <c r="L18" s="561" t="s">
        <v>274</v>
      </c>
      <c r="M18" s="561" t="s">
        <v>274</v>
      </c>
      <c r="N18" s="561" t="s">
        <v>274</v>
      </c>
      <c r="O18" s="559">
        <v>6.4999999999999997E-3</v>
      </c>
      <c r="P18" s="559">
        <v>0.03</v>
      </c>
    </row>
    <row r="19" spans="2:16" ht="15" thickBot="1">
      <c r="B19" s="558" t="s">
        <v>882</v>
      </c>
      <c r="C19" s="558" t="s">
        <v>879</v>
      </c>
      <c r="D19" s="561" t="s">
        <v>274</v>
      </c>
      <c r="E19" s="561" t="s">
        <v>274</v>
      </c>
      <c r="F19" s="561" t="s">
        <v>274</v>
      </c>
      <c r="G19" s="563">
        <v>6.4999999999999997E-3</v>
      </c>
      <c r="H19" s="563">
        <v>0.03</v>
      </c>
      <c r="J19" s="558" t="s">
        <v>882</v>
      </c>
      <c r="K19" s="558" t="s">
        <v>880</v>
      </c>
      <c r="L19" s="561" t="s">
        <v>274</v>
      </c>
      <c r="M19" s="561" t="s">
        <v>274</v>
      </c>
      <c r="N19" s="561" t="s">
        <v>274</v>
      </c>
      <c r="O19" s="563">
        <v>6.4999999999999997E-3</v>
      </c>
      <c r="P19" s="563">
        <v>0.03</v>
      </c>
    </row>
    <row r="20" spans="2:16" ht="15" thickBot="1">
      <c r="B20" s="558" t="s">
        <v>764</v>
      </c>
      <c r="C20" s="558" t="s">
        <v>879</v>
      </c>
      <c r="D20" s="561" t="s">
        <v>274</v>
      </c>
      <c r="E20" s="561" t="s">
        <v>274</v>
      </c>
      <c r="F20" s="561" t="s">
        <v>274</v>
      </c>
      <c r="G20" s="563">
        <v>6.4999999999999997E-3</v>
      </c>
      <c r="H20" s="563">
        <v>0.03</v>
      </c>
      <c r="J20" s="558" t="s">
        <v>764</v>
      </c>
      <c r="K20" s="558" t="s">
        <v>880</v>
      </c>
      <c r="L20" s="561" t="s">
        <v>274</v>
      </c>
      <c r="M20" s="561" t="s">
        <v>274</v>
      </c>
      <c r="N20" s="561" t="s">
        <v>274</v>
      </c>
      <c r="O20" s="563">
        <v>6.4999999999999997E-3</v>
      </c>
      <c r="P20" s="563">
        <v>0.03</v>
      </c>
    </row>
    <row r="21" spans="2:16" ht="15" thickBot="1">
      <c r="B21" s="561" t="s">
        <v>883</v>
      </c>
      <c r="C21" s="561" t="s">
        <v>865</v>
      </c>
      <c r="D21" s="561" t="s">
        <v>871</v>
      </c>
      <c r="E21" s="562">
        <v>1</v>
      </c>
      <c r="F21" s="561">
        <v>2032</v>
      </c>
      <c r="G21" s="563">
        <v>1.6500000000000001E-2</v>
      </c>
      <c r="H21" s="563">
        <v>7.5999999999999998E-2</v>
      </c>
      <c r="J21" s="561" t="s">
        <v>883</v>
      </c>
      <c r="K21" s="561" t="s">
        <v>865</v>
      </c>
      <c r="L21" s="561" t="s">
        <v>871</v>
      </c>
      <c r="M21" s="562">
        <v>1</v>
      </c>
      <c r="N21" s="561">
        <v>2032</v>
      </c>
      <c r="O21" s="563">
        <v>1.6500000000000001E-2</v>
      </c>
      <c r="P21" s="563">
        <v>7.5999999999999998E-2</v>
      </c>
    </row>
    <row r="22" spans="2:16" ht="15" thickBot="1">
      <c r="B22" s="558" t="s">
        <v>765</v>
      </c>
      <c r="C22" s="558" t="s">
        <v>865</v>
      </c>
      <c r="D22" s="561" t="s">
        <v>866</v>
      </c>
      <c r="E22" s="562">
        <v>1</v>
      </c>
      <c r="F22" s="561">
        <v>2031</v>
      </c>
      <c r="G22" s="563">
        <v>1.6500000000000001E-2</v>
      </c>
      <c r="H22" s="563">
        <v>7.5999999999999998E-2</v>
      </c>
      <c r="J22" s="558" t="s">
        <v>765</v>
      </c>
      <c r="K22" s="558" t="s">
        <v>865</v>
      </c>
      <c r="L22" s="561" t="s">
        <v>866</v>
      </c>
      <c r="M22" s="562">
        <v>1</v>
      </c>
      <c r="N22" s="561">
        <v>2031</v>
      </c>
      <c r="O22" s="563">
        <v>1.6500000000000001E-2</v>
      </c>
      <c r="P22" s="563">
        <v>7.5999999999999998E-2</v>
      </c>
    </row>
    <row r="23" spans="2:16" ht="15" thickBot="1">
      <c r="B23" s="558" t="s">
        <v>362</v>
      </c>
      <c r="C23" s="558" t="s">
        <v>865</v>
      </c>
      <c r="D23" s="561" t="s">
        <v>866</v>
      </c>
      <c r="E23" s="562">
        <v>1</v>
      </c>
      <c r="F23" s="561">
        <v>2032</v>
      </c>
      <c r="G23" s="563">
        <v>1.6500000000000001E-2</v>
      </c>
      <c r="H23" s="563">
        <v>7.5999999999999998E-2</v>
      </c>
      <c r="J23" s="558" t="s">
        <v>362</v>
      </c>
      <c r="K23" s="558" t="s">
        <v>865</v>
      </c>
      <c r="L23" s="561" t="s">
        <v>866</v>
      </c>
      <c r="M23" s="560">
        <v>1</v>
      </c>
      <c r="N23" s="561">
        <v>2032</v>
      </c>
      <c r="O23" s="563">
        <v>1.6500000000000001E-2</v>
      </c>
      <c r="P23" s="563">
        <v>7.5999999999999998E-2</v>
      </c>
    </row>
    <row r="24" spans="2:16" ht="15" thickBot="1">
      <c r="B24" s="558" t="s">
        <v>343</v>
      </c>
      <c r="C24" s="558" t="s">
        <v>865</v>
      </c>
      <c r="D24" s="561" t="s">
        <v>866</v>
      </c>
      <c r="E24" s="562">
        <v>1</v>
      </c>
      <c r="F24" s="561">
        <v>2032</v>
      </c>
      <c r="G24" s="563">
        <v>1.6500000000000001E-2</v>
      </c>
      <c r="H24" s="563">
        <v>7.5999999999999998E-2</v>
      </c>
      <c r="J24" s="558" t="s">
        <v>343</v>
      </c>
      <c r="K24" s="558" t="s">
        <v>865</v>
      </c>
      <c r="L24" s="561" t="s">
        <v>866</v>
      </c>
      <c r="M24" s="560">
        <v>1</v>
      </c>
      <c r="N24" s="561">
        <v>2032</v>
      </c>
      <c r="O24" s="563">
        <v>1.6500000000000001E-2</v>
      </c>
      <c r="P24" s="563">
        <v>7.5999999999999998E-2</v>
      </c>
    </row>
    <row r="25" spans="2:16" ht="15" thickBot="1">
      <c r="B25" s="558" t="s">
        <v>767</v>
      </c>
      <c r="C25" s="558" t="s">
        <v>879</v>
      </c>
      <c r="D25" s="558" t="s">
        <v>274</v>
      </c>
      <c r="E25" s="558" t="s">
        <v>274</v>
      </c>
      <c r="F25" s="558" t="s">
        <v>274</v>
      </c>
      <c r="G25" s="563">
        <v>6.4999999999999997E-3</v>
      </c>
      <c r="H25" s="563">
        <v>0.03</v>
      </c>
      <c r="J25" s="558" t="s">
        <v>767</v>
      </c>
      <c r="K25" s="558" t="s">
        <v>880</v>
      </c>
      <c r="L25" s="558" t="s">
        <v>274</v>
      </c>
      <c r="M25" s="558" t="s">
        <v>274</v>
      </c>
      <c r="N25" s="558" t="s">
        <v>274</v>
      </c>
      <c r="O25" s="563">
        <v>6.4999999999999997E-3</v>
      </c>
      <c r="P25" s="563">
        <v>0.03</v>
      </c>
    </row>
    <row r="26" spans="2:16" ht="15" thickBot="1">
      <c r="B26" s="558" t="s">
        <v>884</v>
      </c>
      <c r="C26" s="558" t="s">
        <v>879</v>
      </c>
      <c r="D26" s="558" t="s">
        <v>274</v>
      </c>
      <c r="E26" s="558" t="s">
        <v>274</v>
      </c>
      <c r="F26" s="558" t="s">
        <v>274</v>
      </c>
      <c r="G26" s="563">
        <v>6.4999999999999997E-3</v>
      </c>
      <c r="H26" s="563">
        <v>0.03</v>
      </c>
      <c r="J26" s="558" t="s">
        <v>884</v>
      </c>
      <c r="K26" s="558" t="s">
        <v>880</v>
      </c>
      <c r="L26" s="558" t="s">
        <v>274</v>
      </c>
      <c r="M26" s="558" t="s">
        <v>274</v>
      </c>
      <c r="N26" s="558" t="s">
        <v>274</v>
      </c>
      <c r="O26" s="563">
        <v>6.4999999999999997E-3</v>
      </c>
      <c r="P26" s="563">
        <v>0.03</v>
      </c>
    </row>
    <row r="27" spans="2:16" ht="15" thickBot="1">
      <c r="B27" s="558" t="s">
        <v>885</v>
      </c>
      <c r="C27" s="558" t="s">
        <v>879</v>
      </c>
      <c r="D27" s="558" t="s">
        <v>274</v>
      </c>
      <c r="E27" s="558" t="s">
        <v>274</v>
      </c>
      <c r="F27" s="558" t="s">
        <v>274</v>
      </c>
      <c r="G27" s="563">
        <v>6.4999999999999997E-3</v>
      </c>
      <c r="H27" s="563">
        <v>0.03</v>
      </c>
      <c r="J27" s="558" t="s">
        <v>885</v>
      </c>
      <c r="K27" s="558" t="s">
        <v>880</v>
      </c>
      <c r="L27" s="558" t="s">
        <v>274</v>
      </c>
      <c r="M27" s="558" t="s">
        <v>274</v>
      </c>
      <c r="N27" s="558" t="s">
        <v>274</v>
      </c>
      <c r="O27" s="563">
        <v>6.4999999999999997E-3</v>
      </c>
      <c r="P27" s="563">
        <v>0.03</v>
      </c>
    </row>
    <row r="28" spans="2:16" ht="15" thickBot="1">
      <c r="B28" s="558" t="s">
        <v>886</v>
      </c>
      <c r="C28" s="558" t="s">
        <v>879</v>
      </c>
      <c r="D28" s="558" t="s">
        <v>274</v>
      </c>
      <c r="E28" s="558" t="s">
        <v>274</v>
      </c>
      <c r="F28" s="558" t="s">
        <v>274</v>
      </c>
      <c r="G28" s="563">
        <v>6.4999999999999997E-3</v>
      </c>
      <c r="H28" s="563">
        <v>0.03</v>
      </c>
      <c r="J28" s="558" t="s">
        <v>886</v>
      </c>
      <c r="K28" s="558" t="s">
        <v>880</v>
      </c>
      <c r="L28" s="558" t="s">
        <v>274</v>
      </c>
      <c r="M28" s="558" t="s">
        <v>274</v>
      </c>
      <c r="N28" s="558" t="s">
        <v>274</v>
      </c>
      <c r="O28" s="563">
        <v>6.4999999999999997E-3</v>
      </c>
      <c r="P28" s="563">
        <v>0.03</v>
      </c>
    </row>
    <row r="29" spans="2:16" ht="15" thickBot="1">
      <c r="B29" s="558" t="s">
        <v>887</v>
      </c>
      <c r="C29" s="558" t="s">
        <v>879</v>
      </c>
      <c r="D29" s="558" t="s">
        <v>274</v>
      </c>
      <c r="E29" s="558" t="s">
        <v>274</v>
      </c>
      <c r="F29" s="558" t="s">
        <v>274</v>
      </c>
      <c r="G29" s="563">
        <v>6.4999999999999997E-3</v>
      </c>
      <c r="H29" s="563">
        <v>0.03</v>
      </c>
      <c r="J29" s="558" t="s">
        <v>887</v>
      </c>
      <c r="K29" s="558" t="s">
        <v>880</v>
      </c>
      <c r="L29" s="558" t="s">
        <v>274</v>
      </c>
      <c r="M29" s="558" t="s">
        <v>274</v>
      </c>
      <c r="N29" s="558" t="s">
        <v>274</v>
      </c>
      <c r="O29" s="563">
        <v>6.4999999999999997E-3</v>
      </c>
      <c r="P29" s="563">
        <v>0.03</v>
      </c>
    </row>
    <row r="30" spans="2:16" ht="15" thickBot="1">
      <c r="B30" s="558" t="s">
        <v>888</v>
      </c>
      <c r="C30" s="558" t="s">
        <v>879</v>
      </c>
      <c r="D30" s="558" t="s">
        <v>274</v>
      </c>
      <c r="E30" s="558" t="s">
        <v>274</v>
      </c>
      <c r="F30" s="564" t="s">
        <v>889</v>
      </c>
      <c r="G30" s="563">
        <v>6.4999999999999997E-3</v>
      </c>
      <c r="H30" s="563">
        <v>0.03</v>
      </c>
      <c r="J30" s="558" t="s">
        <v>888</v>
      </c>
      <c r="K30" s="558" t="s">
        <v>880</v>
      </c>
      <c r="L30" s="558" t="s">
        <v>274</v>
      </c>
      <c r="M30" s="558" t="s">
        <v>274</v>
      </c>
      <c r="N30" s="558" t="s">
        <v>889</v>
      </c>
      <c r="O30" s="563">
        <v>6.4999999999999997E-3</v>
      </c>
      <c r="P30" s="563">
        <v>0.03</v>
      </c>
    </row>
    <row r="31" spans="2:16" ht="15" thickBot="1">
      <c r="B31" s="561" t="s">
        <v>136</v>
      </c>
      <c r="C31" s="561" t="s">
        <v>865</v>
      </c>
      <c r="D31" s="561" t="s">
        <v>871</v>
      </c>
      <c r="E31" s="562">
        <v>1</v>
      </c>
      <c r="F31" s="561">
        <v>2033</v>
      </c>
      <c r="G31" s="559">
        <v>6.4999999999999997E-3</v>
      </c>
      <c r="H31" s="559">
        <v>0.03</v>
      </c>
      <c r="J31" s="561" t="s">
        <v>136</v>
      </c>
      <c r="K31" s="561" t="s">
        <v>865</v>
      </c>
      <c r="L31" s="561" t="s">
        <v>871</v>
      </c>
      <c r="M31" s="562">
        <v>1</v>
      </c>
      <c r="N31" s="561">
        <v>2033</v>
      </c>
      <c r="O31" s="559">
        <v>6.4999999999999997E-3</v>
      </c>
      <c r="P31" s="559">
        <v>0.03</v>
      </c>
    </row>
    <row r="32" spans="2:16" ht="15" thickBot="1">
      <c r="B32" s="561" t="s">
        <v>138</v>
      </c>
      <c r="C32" s="561" t="s">
        <v>865</v>
      </c>
      <c r="D32" s="561" t="s">
        <v>871</v>
      </c>
      <c r="E32" s="562">
        <v>1</v>
      </c>
      <c r="F32" s="561">
        <v>2025</v>
      </c>
      <c r="G32" s="559">
        <v>6.4999999999999997E-3</v>
      </c>
      <c r="H32" s="559">
        <v>0.03</v>
      </c>
      <c r="J32" s="561" t="s">
        <v>138</v>
      </c>
      <c r="K32" s="561" t="s">
        <v>865</v>
      </c>
      <c r="L32" s="561" t="s">
        <v>871</v>
      </c>
      <c r="M32" s="562">
        <v>1</v>
      </c>
      <c r="N32" s="561">
        <v>2025</v>
      </c>
      <c r="O32" s="559">
        <v>6.4999999999999997E-3</v>
      </c>
      <c r="P32" s="559">
        <v>0.03</v>
      </c>
    </row>
    <row r="33" spans="2:18" ht="15" thickBot="1">
      <c r="B33" s="561" t="s">
        <v>139</v>
      </c>
      <c r="C33" s="561" t="s">
        <v>865</v>
      </c>
      <c r="D33" s="561" t="s">
        <v>274</v>
      </c>
      <c r="E33" s="561" t="s">
        <v>274</v>
      </c>
      <c r="F33" s="561" t="s">
        <v>274</v>
      </c>
      <c r="G33" s="559">
        <v>6.4999999999999997E-3</v>
      </c>
      <c r="H33" s="559">
        <v>0.03</v>
      </c>
      <c r="J33" s="561" t="s">
        <v>139</v>
      </c>
      <c r="K33" s="561" t="s">
        <v>865</v>
      </c>
      <c r="L33" s="561" t="s">
        <v>274</v>
      </c>
      <c r="M33" s="561" t="s">
        <v>274</v>
      </c>
      <c r="N33" s="561" t="s">
        <v>274</v>
      </c>
      <c r="O33" s="559">
        <v>6.4999999999999997E-3</v>
      </c>
      <c r="P33" s="559">
        <v>0.03</v>
      </c>
    </row>
    <row r="34" spans="2:18" ht="15" thickBot="1">
      <c r="B34" s="561" t="s">
        <v>137</v>
      </c>
      <c r="C34" s="561" t="s">
        <v>865</v>
      </c>
      <c r="D34" s="561" t="s">
        <v>871</v>
      </c>
      <c r="E34" s="562">
        <v>1</v>
      </c>
      <c r="F34" s="561">
        <v>2025</v>
      </c>
      <c r="G34" s="559">
        <v>6.4999999999999997E-3</v>
      </c>
      <c r="H34" s="559">
        <v>0.03</v>
      </c>
      <c r="J34" s="561" t="s">
        <v>137</v>
      </c>
      <c r="K34" s="561" t="s">
        <v>865</v>
      </c>
      <c r="L34" s="561" t="s">
        <v>871</v>
      </c>
      <c r="M34" s="562">
        <v>1</v>
      </c>
      <c r="N34" s="561">
        <v>2025</v>
      </c>
      <c r="O34" s="559">
        <v>6.4999999999999997E-3</v>
      </c>
      <c r="P34" s="559">
        <v>0.03</v>
      </c>
    </row>
    <row r="35" spans="2:18" ht="15" thickBot="1">
      <c r="B35" s="561" t="s">
        <v>140</v>
      </c>
      <c r="C35" s="561" t="s">
        <v>879</v>
      </c>
      <c r="D35" s="561" t="s">
        <v>274</v>
      </c>
      <c r="E35" s="561" t="s">
        <v>274</v>
      </c>
      <c r="F35" s="561" t="s">
        <v>274</v>
      </c>
      <c r="G35" s="559">
        <v>6.4999999999999997E-3</v>
      </c>
      <c r="H35" s="559">
        <v>0.03</v>
      </c>
      <c r="J35" s="561" t="s">
        <v>140</v>
      </c>
      <c r="K35" s="561" t="s">
        <v>880</v>
      </c>
      <c r="L35" s="561" t="s">
        <v>274</v>
      </c>
      <c r="M35" s="561" t="s">
        <v>274</v>
      </c>
      <c r="N35" s="561" t="s">
        <v>274</v>
      </c>
      <c r="O35" s="559">
        <v>6.4999999999999997E-3</v>
      </c>
      <c r="P35" s="559">
        <v>0.03</v>
      </c>
    </row>
    <row r="36" spans="2:18" ht="15" thickBot="1">
      <c r="B36" s="561" t="s">
        <v>421</v>
      </c>
      <c r="C36" s="561" t="s">
        <v>879</v>
      </c>
      <c r="D36" s="561" t="s">
        <v>274</v>
      </c>
      <c r="E36" s="561" t="s">
        <v>274</v>
      </c>
      <c r="F36" s="561" t="s">
        <v>274</v>
      </c>
      <c r="G36" s="559">
        <v>6.4999999999999997E-3</v>
      </c>
      <c r="H36" s="559">
        <v>0.03</v>
      </c>
      <c r="J36" s="561" t="s">
        <v>421</v>
      </c>
      <c r="K36" s="561" t="s">
        <v>880</v>
      </c>
      <c r="L36" s="561" t="s">
        <v>274</v>
      </c>
      <c r="M36" s="561" t="s">
        <v>274</v>
      </c>
      <c r="N36" s="561" t="s">
        <v>274</v>
      </c>
      <c r="O36" s="559">
        <v>6.4999999999999997E-3</v>
      </c>
      <c r="P36" s="559">
        <v>0.03</v>
      </c>
    </row>
    <row r="37" spans="2:18" ht="15" thickBot="1">
      <c r="B37" s="561" t="s">
        <v>142</v>
      </c>
      <c r="C37" s="561" t="s">
        <v>865</v>
      </c>
      <c r="D37" s="561" t="s">
        <v>871</v>
      </c>
      <c r="E37" s="562">
        <v>1</v>
      </c>
      <c r="F37" s="561">
        <v>2031</v>
      </c>
      <c r="G37" s="559">
        <v>1.6500000000000001E-2</v>
      </c>
      <c r="H37" s="559">
        <v>7.5999999999999998E-2</v>
      </c>
      <c r="J37" s="561" t="s">
        <v>142</v>
      </c>
      <c r="K37" s="561" t="s">
        <v>865</v>
      </c>
      <c r="L37" s="561" t="s">
        <v>871</v>
      </c>
      <c r="M37" s="562">
        <v>1</v>
      </c>
      <c r="N37" s="561">
        <v>2031</v>
      </c>
      <c r="O37" s="559">
        <v>1.6500000000000001E-2</v>
      </c>
      <c r="P37" s="559">
        <v>7.5999999999999998E-2</v>
      </c>
    </row>
    <row r="38" spans="2:18" ht="15" thickBot="1">
      <c r="B38" s="561" t="s">
        <v>143</v>
      </c>
      <c r="C38" s="561" t="s">
        <v>879</v>
      </c>
      <c r="D38" s="561" t="s">
        <v>274</v>
      </c>
      <c r="E38" s="561" t="s">
        <v>274</v>
      </c>
      <c r="F38" s="561" t="s">
        <v>274</v>
      </c>
      <c r="G38" s="559">
        <v>6.4999999999999997E-3</v>
      </c>
      <c r="H38" s="559">
        <v>0.03</v>
      </c>
      <c r="J38" s="561" t="s">
        <v>143</v>
      </c>
      <c r="K38" s="561" t="s">
        <v>880</v>
      </c>
      <c r="L38" s="561" t="s">
        <v>274</v>
      </c>
      <c r="M38" s="561" t="s">
        <v>274</v>
      </c>
      <c r="N38" s="561" t="s">
        <v>274</v>
      </c>
      <c r="O38" s="559">
        <v>6.4999999999999997E-3</v>
      </c>
      <c r="P38" s="559">
        <v>0.03</v>
      </c>
    </row>
    <row r="39" spans="2:18" ht="15" thickBot="1">
      <c r="B39" s="561" t="s">
        <v>141</v>
      </c>
      <c r="C39" s="561" t="s">
        <v>879</v>
      </c>
      <c r="D39" s="561" t="s">
        <v>274</v>
      </c>
      <c r="E39" s="562" t="s">
        <v>274</v>
      </c>
      <c r="F39" s="561" t="s">
        <v>274</v>
      </c>
      <c r="G39" s="559">
        <v>6.4999999999999997E-3</v>
      </c>
      <c r="H39" s="559">
        <v>0.03</v>
      </c>
      <c r="J39" s="561" t="s">
        <v>141</v>
      </c>
      <c r="K39" s="561" t="s">
        <v>880</v>
      </c>
      <c r="L39" s="561" t="s">
        <v>274</v>
      </c>
      <c r="M39" s="561" t="s">
        <v>274</v>
      </c>
      <c r="N39" s="561" t="s">
        <v>274</v>
      </c>
      <c r="O39" s="559">
        <v>6.4999999999999997E-3</v>
      </c>
      <c r="P39" s="559">
        <v>0.03</v>
      </c>
    </row>
    <row r="40" spans="2:18" ht="15" thickBot="1">
      <c r="B40" s="561" t="s">
        <v>144</v>
      </c>
      <c r="C40" s="561" t="s">
        <v>879</v>
      </c>
      <c r="D40" s="561" t="s">
        <v>274</v>
      </c>
      <c r="E40" s="562" t="s">
        <v>274</v>
      </c>
      <c r="F40" s="561" t="s">
        <v>274</v>
      </c>
      <c r="G40" s="559">
        <v>6.4999999999999997E-3</v>
      </c>
      <c r="H40" s="559">
        <v>0.03</v>
      </c>
      <c r="J40" s="561" t="s">
        <v>144</v>
      </c>
      <c r="K40" s="561" t="s">
        <v>880</v>
      </c>
      <c r="L40" s="561" t="s">
        <v>274</v>
      </c>
      <c r="M40" s="561" t="s">
        <v>274</v>
      </c>
      <c r="N40" s="561" t="s">
        <v>274</v>
      </c>
      <c r="O40" s="559">
        <v>6.4999999999999997E-3</v>
      </c>
      <c r="P40" s="559">
        <v>0.03</v>
      </c>
    </row>
    <row r="41" spans="2:18" ht="15" thickBot="1">
      <c r="B41" s="561" t="s">
        <v>344</v>
      </c>
      <c r="C41" s="561" t="s">
        <v>865</v>
      </c>
      <c r="D41" s="561" t="s">
        <v>866</v>
      </c>
      <c r="E41" s="562">
        <v>0.38</v>
      </c>
      <c r="F41" s="561">
        <v>2032</v>
      </c>
      <c r="G41" s="559">
        <v>1.6500000000000001E-2</v>
      </c>
      <c r="H41" s="559">
        <v>7.5999999999999998E-2</v>
      </c>
      <c r="J41" s="561" t="s">
        <v>344</v>
      </c>
      <c r="K41" s="561" t="s">
        <v>865</v>
      </c>
      <c r="L41" s="561" t="s">
        <v>866</v>
      </c>
      <c r="M41" s="562">
        <v>0.38</v>
      </c>
      <c r="N41" s="561">
        <v>2032</v>
      </c>
      <c r="O41" s="559">
        <v>1.6500000000000001E-2</v>
      </c>
      <c r="P41" s="559">
        <v>7.5999999999999998E-2</v>
      </c>
    </row>
    <row r="42" spans="2:18" ht="15" thickBot="1">
      <c r="B42" s="561" t="s">
        <v>493</v>
      </c>
      <c r="C42" s="561" t="s">
        <v>865</v>
      </c>
      <c r="D42" s="565"/>
      <c r="E42" s="565"/>
      <c r="F42" s="565"/>
      <c r="G42" s="559">
        <v>1.6500000000000001E-2</v>
      </c>
      <c r="H42" s="559">
        <v>7.5999999999999998E-2</v>
      </c>
      <c r="J42" s="561" t="s">
        <v>493</v>
      </c>
      <c r="K42" s="561" t="s">
        <v>865</v>
      </c>
      <c r="L42" s="561"/>
      <c r="M42" s="562"/>
      <c r="N42" s="561"/>
      <c r="O42" s="559">
        <v>1.6500000000000001E-2</v>
      </c>
      <c r="P42" s="559">
        <v>7.5999999999999998E-2</v>
      </c>
    </row>
    <row r="43" spans="2:18" ht="15" thickBot="1">
      <c r="B43" s="561" t="s">
        <v>424</v>
      </c>
      <c r="C43" s="561" t="s">
        <v>879</v>
      </c>
      <c r="D43" s="561" t="s">
        <v>274</v>
      </c>
      <c r="E43" s="561" t="s">
        <v>274</v>
      </c>
      <c r="F43" s="561" t="s">
        <v>274</v>
      </c>
      <c r="G43" s="559">
        <v>6.4999999999999997E-3</v>
      </c>
      <c r="H43" s="559">
        <v>0.03</v>
      </c>
      <c r="J43" s="561" t="s">
        <v>424</v>
      </c>
      <c r="K43" s="561" t="s">
        <v>880</v>
      </c>
      <c r="L43" s="561" t="s">
        <v>274</v>
      </c>
      <c r="M43" s="561" t="s">
        <v>274</v>
      </c>
      <c r="N43" s="561" t="s">
        <v>274</v>
      </c>
      <c r="O43" s="559">
        <v>6.4999999999999997E-3</v>
      </c>
      <c r="P43" s="559">
        <v>0.03</v>
      </c>
    </row>
    <row r="44" spans="2:18" ht="15" thickBot="1">
      <c r="B44" s="561" t="s">
        <v>423</v>
      </c>
      <c r="C44" s="561" t="s">
        <v>879</v>
      </c>
      <c r="D44" s="561" t="s">
        <v>274</v>
      </c>
      <c r="E44" s="561" t="s">
        <v>274</v>
      </c>
      <c r="F44" s="561" t="s">
        <v>274</v>
      </c>
      <c r="G44" s="559">
        <v>6.4999999999999997E-3</v>
      </c>
      <c r="H44" s="559">
        <v>0.03</v>
      </c>
      <c r="J44" s="561" t="s">
        <v>423</v>
      </c>
      <c r="K44" s="561" t="s">
        <v>880</v>
      </c>
      <c r="L44" s="561" t="s">
        <v>274</v>
      </c>
      <c r="M44" s="561" t="s">
        <v>274</v>
      </c>
      <c r="N44" s="561" t="s">
        <v>274</v>
      </c>
      <c r="O44" s="559">
        <v>6.4999999999999997E-3</v>
      </c>
      <c r="P44" s="559">
        <v>0.03</v>
      </c>
    </row>
    <row r="45" spans="2:18" ht="15" thickBot="1">
      <c r="B45" s="561" t="s">
        <v>890</v>
      </c>
      <c r="C45" s="561" t="s">
        <v>879</v>
      </c>
      <c r="D45" s="561" t="s">
        <v>274</v>
      </c>
      <c r="E45" s="561" t="s">
        <v>274</v>
      </c>
      <c r="F45" s="561" t="s">
        <v>274</v>
      </c>
      <c r="G45" s="559">
        <v>6.4999999999999997E-3</v>
      </c>
      <c r="H45" s="559">
        <v>0.03</v>
      </c>
      <c r="J45" s="561" t="s">
        <v>890</v>
      </c>
      <c r="K45" s="561" t="s">
        <v>880</v>
      </c>
      <c r="L45" s="561" t="s">
        <v>274</v>
      </c>
      <c r="M45" s="561" t="s">
        <v>274</v>
      </c>
      <c r="N45" s="561" t="s">
        <v>274</v>
      </c>
      <c r="O45" s="559">
        <v>6.4999999999999997E-3</v>
      </c>
      <c r="P45" s="559">
        <v>0.03</v>
      </c>
    </row>
    <row r="46" spans="2:18" ht="15" thickBot="1">
      <c r="B46" s="561" t="s">
        <v>409</v>
      </c>
      <c r="C46" s="561" t="s">
        <v>865</v>
      </c>
      <c r="D46" s="561" t="s">
        <v>866</v>
      </c>
      <c r="E46" s="562">
        <v>1</v>
      </c>
      <c r="F46" s="561">
        <v>2029</v>
      </c>
      <c r="G46" s="559">
        <v>1.6500000000000001E-2</v>
      </c>
      <c r="H46" s="559">
        <v>7.5999999999999998E-2</v>
      </c>
      <c r="J46" s="561" t="s">
        <v>409</v>
      </c>
      <c r="K46" s="561" t="s">
        <v>865</v>
      </c>
      <c r="L46" s="561" t="s">
        <v>866</v>
      </c>
      <c r="M46" s="562">
        <v>1</v>
      </c>
      <c r="N46" s="561">
        <v>2029</v>
      </c>
      <c r="O46" s="559">
        <v>1.6500000000000001E-2</v>
      </c>
      <c r="P46" s="559">
        <v>7.5999999999999998E-2</v>
      </c>
    </row>
    <row r="47" spans="2:18">
      <c r="B47" s="566" t="s">
        <v>891</v>
      </c>
      <c r="J47" s="566" t="s">
        <v>892</v>
      </c>
    </row>
    <row r="48" spans="2:18">
      <c r="B48" s="46" t="s">
        <v>893</v>
      </c>
      <c r="J48" s="552" t="s">
        <v>894</v>
      </c>
      <c r="O48" s="552" t="s">
        <v>895</v>
      </c>
      <c r="Q48" s="552"/>
      <c r="R48" s="552"/>
    </row>
    <row r="49" spans="2:21">
      <c r="B49" t="s">
        <v>896</v>
      </c>
      <c r="J49" s="552" t="s">
        <v>897</v>
      </c>
    </row>
    <row r="50" spans="2:21" s="552" customFormat="1">
      <c r="B50" s="46"/>
      <c r="I50"/>
      <c r="Q50"/>
      <c r="R50"/>
      <c r="S50"/>
      <c r="T50"/>
      <c r="U50"/>
    </row>
  </sheetData>
  <hyperlinks>
    <hyperlink ref="B1" location="Summary!A1" display="Summary" xr:uid="{4027D257-74C5-4921-B289-8592E72AF99D}"/>
    <hyperlink ref="J1" location="Summary!A1" display="Summary" xr:uid="{F32DC6F7-4EC5-4A3E-ACBB-F8F638A6C9D5}"/>
  </hyperlinks>
  <pageMargins left="0.511811024" right="0.511811024" top="0.78740157499999996" bottom="0.78740157499999996" header="0.31496062000000002" footer="0.31496062000000002"/>
  <pageSetup paperSize="9" orientation="portrait" r:id="rId1"/>
  <ignoredErrors>
    <ignoredError sqref="F30 N3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D3:J41"/>
  <sheetViews>
    <sheetView showGridLines="0" zoomScale="90" zoomScaleNormal="90" workbookViewId="0"/>
  </sheetViews>
  <sheetFormatPr defaultColWidth="9.1796875" defaultRowHeight="14.5"/>
  <cols>
    <col min="1" max="1" width="2.7265625" customWidth="1"/>
    <col min="2" max="2" width="4.1796875" customWidth="1"/>
    <col min="4" max="4" width="27.7265625" customWidth="1"/>
    <col min="5" max="8" width="13.453125" customWidth="1"/>
  </cols>
  <sheetData>
    <row r="3" spans="4:9">
      <c r="H3" s="24"/>
    </row>
    <row r="4" spans="4:9">
      <c r="D4" s="11" t="s">
        <v>112</v>
      </c>
      <c r="E4" s="11"/>
      <c r="F4" s="11"/>
      <c r="G4" s="11"/>
      <c r="H4" s="11"/>
      <c r="I4" s="24" t="s">
        <v>111</v>
      </c>
    </row>
    <row r="5" spans="4:9" ht="6" customHeight="1"/>
    <row r="6" spans="4:9">
      <c r="D6" s="123" t="s">
        <v>21</v>
      </c>
      <c r="E6" s="124"/>
      <c r="F6" s="124"/>
      <c r="G6" s="124"/>
      <c r="H6" s="124"/>
    </row>
    <row r="7" spans="4:9" s="41" customFormat="1">
      <c r="D7" s="168" t="s">
        <v>318</v>
      </c>
      <c r="E7" s="174" t="s">
        <v>1117</v>
      </c>
      <c r="F7" s="174" t="s">
        <v>334</v>
      </c>
      <c r="G7" s="174" t="s">
        <v>811</v>
      </c>
      <c r="H7" s="174" t="s">
        <v>334</v>
      </c>
      <c r="I7" s="174" t="s">
        <v>360</v>
      </c>
    </row>
    <row r="8" spans="4:9">
      <c r="D8" s="289" t="s">
        <v>319</v>
      </c>
      <c r="E8" s="426">
        <v>1585.7862163429627</v>
      </c>
      <c r="F8" s="290">
        <v>0.15733197215179656</v>
      </c>
      <c r="G8" s="426">
        <v>1386.7421785707686</v>
      </c>
      <c r="H8" s="290">
        <v>0.13568780831968899</v>
      </c>
      <c r="I8" s="290">
        <v>0.14353355717306937</v>
      </c>
    </row>
    <row r="9" spans="4:9">
      <c r="D9" s="337" t="s">
        <v>320</v>
      </c>
      <c r="E9" s="340">
        <v>-1.5645500055790842</v>
      </c>
      <c r="F9" s="339">
        <v>0</v>
      </c>
      <c r="G9" s="340">
        <v>-1.2794720577597472</v>
      </c>
      <c r="H9" s="339">
        <v>-1.2519180710478616E-4</v>
      </c>
      <c r="I9" s="339">
        <v>0.22280904541087487</v>
      </c>
    </row>
    <row r="10" spans="4:9">
      <c r="D10" s="166" t="s">
        <v>321</v>
      </c>
      <c r="E10" s="338">
        <v>740.76565580607075</v>
      </c>
      <c r="F10" s="173">
        <v>7.3421781751732543E-2</v>
      </c>
      <c r="G10" s="338">
        <v>375.96912759983564</v>
      </c>
      <c r="H10" s="173">
        <v>3.6787246907326834E-2</v>
      </c>
      <c r="I10" s="173">
        <v>0.97028319994004364</v>
      </c>
    </row>
    <row r="11" spans="4:9">
      <c r="D11" s="337" t="s">
        <v>19</v>
      </c>
      <c r="E11" s="340">
        <v>846.94400876812711</v>
      </c>
      <c r="F11" s="339">
        <v>8.3945762982281694E-2</v>
      </c>
      <c r="G11" s="340">
        <v>1009.8017352648714</v>
      </c>
      <c r="H11" s="339">
        <v>9.8805521612333982E-2</v>
      </c>
      <c r="I11" s="339">
        <v>-0.16127693269810695</v>
      </c>
    </row>
    <row r="12" spans="4:9">
      <c r="D12" s="337" t="s">
        <v>810</v>
      </c>
      <c r="E12" s="340">
        <v>-0.3588982256560912</v>
      </c>
      <c r="F12" s="339">
        <v>-3.5572582217694159E-5</v>
      </c>
      <c r="G12" s="340">
        <v>2.2507877638213527</v>
      </c>
      <c r="H12" s="339">
        <v>0</v>
      </c>
      <c r="I12" s="339"/>
    </row>
    <row r="13" spans="4:9">
      <c r="D13" s="289" t="s">
        <v>322</v>
      </c>
      <c r="E13" s="426">
        <v>8497.227255785936</v>
      </c>
      <c r="F13" s="290">
        <v>0.84266802784820349</v>
      </c>
      <c r="G13" s="426">
        <v>8833.351990122097</v>
      </c>
      <c r="H13" s="290">
        <v>0.86431219168031104</v>
      </c>
      <c r="I13" s="290">
        <v>-3.8051776348551836E-2</v>
      </c>
    </row>
    <row r="14" spans="4:9">
      <c r="D14" s="337" t="s">
        <v>320</v>
      </c>
      <c r="E14" s="340">
        <v>-4.6031191089502821</v>
      </c>
      <c r="F14" s="339">
        <v>0</v>
      </c>
      <c r="G14" s="340">
        <v>-3.7992240334044416</v>
      </c>
      <c r="H14" s="339">
        <v>3.5061157168431281E-4</v>
      </c>
      <c r="I14" s="339">
        <v>0.21159454364302888</v>
      </c>
    </row>
    <row r="15" spans="4:9">
      <c r="D15" s="166" t="s">
        <v>321</v>
      </c>
      <c r="E15" s="338">
        <v>2916.3960573220902</v>
      </c>
      <c r="F15" s="173">
        <v>0.28906172032140393</v>
      </c>
      <c r="G15" s="338">
        <v>2882.2777723044696</v>
      </c>
      <c r="H15" s="173">
        <v>0.28202066680889581</v>
      </c>
      <c r="I15" s="173">
        <v>1.1837264730505836E-2</v>
      </c>
    </row>
    <row r="16" spans="4:9">
      <c r="D16" s="337" t="s">
        <v>19</v>
      </c>
      <c r="E16" s="340">
        <v>5282.5505262207962</v>
      </c>
      <c r="F16" s="339">
        <v>0.5235856559881088</v>
      </c>
      <c r="G16" s="340">
        <v>5657.3970441010306</v>
      </c>
      <c r="H16" s="339">
        <v>0.55355625405402731</v>
      </c>
      <c r="I16" s="339">
        <v>-6.6257771013453426E-2</v>
      </c>
    </row>
    <row r="17" spans="4:9">
      <c r="D17" s="337" t="s">
        <v>810</v>
      </c>
      <c r="E17" s="340">
        <v>302.883791352</v>
      </c>
      <c r="F17" s="339">
        <v>3.002065153869083E-2</v>
      </c>
      <c r="G17" s="340">
        <v>297.47639774999999</v>
      </c>
      <c r="H17" s="339">
        <v>0</v>
      </c>
      <c r="I17" s="339"/>
    </row>
    <row r="18" spans="4:9">
      <c r="D18" s="427" t="s">
        <v>323</v>
      </c>
      <c r="E18" s="428">
        <v>10083.0134721289</v>
      </c>
      <c r="F18" s="429">
        <v>1</v>
      </c>
      <c r="G18" s="428">
        <v>10220.094168692865</v>
      </c>
      <c r="H18" s="429">
        <v>1</v>
      </c>
      <c r="I18" s="429">
        <v>-1.3412860420003225E-2</v>
      </c>
    </row>
    <row r="19" spans="4:9">
      <c r="D19" s="430" t="s">
        <v>324</v>
      </c>
      <c r="E19" s="431">
        <v>-1041.9325629403299</v>
      </c>
      <c r="F19" s="432"/>
      <c r="G19" s="534">
        <v>-1095.52141465511</v>
      </c>
      <c r="H19" s="432"/>
      <c r="I19" s="432">
        <v>-4.891629775365991E-2</v>
      </c>
    </row>
    <row r="20" spans="4:9">
      <c r="D20" s="427" t="s">
        <v>325</v>
      </c>
      <c r="E20" s="428">
        <v>9041.08</v>
      </c>
      <c r="F20" s="429"/>
      <c r="G20" s="428">
        <v>9124.57</v>
      </c>
      <c r="H20" s="429"/>
      <c r="I20" s="429">
        <v>-9.1500202201308944E-3</v>
      </c>
    </row>
    <row r="21" spans="4:9">
      <c r="D21" t="s">
        <v>611</v>
      </c>
      <c r="E21" s="387"/>
      <c r="F21" s="388"/>
      <c r="G21" s="387"/>
      <c r="H21" s="388"/>
      <c r="I21" s="388"/>
    </row>
    <row r="23" spans="4:9">
      <c r="D23" s="11" t="s">
        <v>113</v>
      </c>
      <c r="E23" s="11"/>
      <c r="F23" s="11"/>
      <c r="G23" s="11"/>
      <c r="H23" s="11"/>
      <c r="I23" s="24" t="s">
        <v>111</v>
      </c>
    </row>
    <row r="24" spans="4:9" ht="5.25" customHeight="1"/>
    <row r="25" spans="4:9">
      <c r="D25" s="123" t="s">
        <v>21</v>
      </c>
      <c r="E25" s="125"/>
      <c r="F25" s="125"/>
      <c r="G25" s="125"/>
      <c r="H25" s="125"/>
    </row>
    <row r="26" spans="4:9">
      <c r="D26" s="168" t="s">
        <v>326</v>
      </c>
      <c r="E26" s="174" t="s">
        <v>1111</v>
      </c>
      <c r="F26" s="174" t="s">
        <v>327</v>
      </c>
      <c r="G26" s="174" t="s">
        <v>809</v>
      </c>
      <c r="H26" s="174" t="s">
        <v>327</v>
      </c>
      <c r="I26" s="174" t="s">
        <v>358</v>
      </c>
    </row>
    <row r="27" spans="4:9">
      <c r="D27" s="289" t="s">
        <v>328</v>
      </c>
      <c r="E27" s="426">
        <f t="shared" ref="E27:I28" si="0">E8</f>
        <v>1585.7862163429627</v>
      </c>
      <c r="F27" s="290">
        <f t="shared" si="0"/>
        <v>0.15733197215179656</v>
      </c>
      <c r="G27" s="426">
        <f t="shared" si="0"/>
        <v>1386.7421785707686</v>
      </c>
      <c r="H27" s="290">
        <f t="shared" si="0"/>
        <v>0.13568780831968899</v>
      </c>
      <c r="I27" s="290">
        <f t="shared" si="0"/>
        <v>0.14353355717306937</v>
      </c>
    </row>
    <row r="28" spans="4:9">
      <c r="D28" s="337" t="s">
        <v>329</v>
      </c>
      <c r="E28" s="340">
        <f t="shared" si="0"/>
        <v>-1.5645500055790842</v>
      </c>
      <c r="F28" s="339">
        <f t="shared" si="0"/>
        <v>0</v>
      </c>
      <c r="G28" s="340">
        <f t="shared" si="0"/>
        <v>-1.2794720577597472</v>
      </c>
      <c r="H28" s="339">
        <f t="shared" si="0"/>
        <v>-1.2519180710478616E-4</v>
      </c>
      <c r="I28" s="339">
        <f t="shared" si="0"/>
        <v>0.22280904541087487</v>
      </c>
    </row>
    <row r="29" spans="4:9">
      <c r="D29" s="166" t="s">
        <v>321</v>
      </c>
      <c r="E29" s="338">
        <f t="shared" ref="E29:I29" si="1">E10</f>
        <v>740.76565580607075</v>
      </c>
      <c r="F29" s="173">
        <f t="shared" si="1"/>
        <v>7.3421781751732543E-2</v>
      </c>
      <c r="G29" s="338">
        <f t="shared" si="1"/>
        <v>375.96912759983564</v>
      </c>
      <c r="H29" s="173">
        <f t="shared" si="1"/>
        <v>3.6787246907326834E-2</v>
      </c>
      <c r="I29" s="173">
        <f t="shared" si="1"/>
        <v>0.97028319994004364</v>
      </c>
    </row>
    <row r="30" spans="4:9">
      <c r="D30" s="337" t="s">
        <v>19</v>
      </c>
      <c r="E30" s="340">
        <f t="shared" ref="E30:I30" si="2">E11</f>
        <v>846.94400876812711</v>
      </c>
      <c r="F30" s="339">
        <f t="shared" si="2"/>
        <v>8.3945762982281694E-2</v>
      </c>
      <c r="G30" s="340">
        <f t="shared" si="2"/>
        <v>1009.8017352648714</v>
      </c>
      <c r="H30" s="339">
        <f t="shared" si="2"/>
        <v>9.8805521612333982E-2</v>
      </c>
      <c r="I30" s="339">
        <f t="shared" si="2"/>
        <v>-0.16127693269810695</v>
      </c>
    </row>
    <row r="31" spans="4:9">
      <c r="D31" s="337" t="s">
        <v>810</v>
      </c>
      <c r="E31" s="340">
        <f t="shared" ref="E31:I31" si="3">E12</f>
        <v>-0.3588982256560912</v>
      </c>
      <c r="F31" s="339">
        <f t="shared" si="3"/>
        <v>-3.5572582217694159E-5</v>
      </c>
      <c r="G31" s="340">
        <f t="shared" si="3"/>
        <v>2.2507877638213527</v>
      </c>
      <c r="H31" s="339">
        <f t="shared" si="3"/>
        <v>0</v>
      </c>
      <c r="I31" s="339">
        <f t="shared" si="3"/>
        <v>0</v>
      </c>
    </row>
    <row r="32" spans="4:9">
      <c r="D32" s="289" t="s">
        <v>330</v>
      </c>
      <c r="E32" s="426">
        <f t="shared" ref="E32:I32" si="4">E13</f>
        <v>8497.227255785936</v>
      </c>
      <c r="F32" s="290">
        <f t="shared" si="4"/>
        <v>0.84266802784820349</v>
      </c>
      <c r="G32" s="426">
        <f t="shared" si="4"/>
        <v>8833.351990122097</v>
      </c>
      <c r="H32" s="290">
        <f t="shared" si="4"/>
        <v>0.86431219168031104</v>
      </c>
      <c r="I32" s="290">
        <f t="shared" si="4"/>
        <v>-3.8051776348551836E-2</v>
      </c>
    </row>
    <row r="33" spans="4:10">
      <c r="D33" s="337" t="s">
        <v>329</v>
      </c>
      <c r="E33" s="340">
        <f t="shared" ref="E33:I33" si="5">E14</f>
        <v>-4.6031191089502821</v>
      </c>
      <c r="F33" s="339">
        <f t="shared" si="5"/>
        <v>0</v>
      </c>
      <c r="G33" s="340">
        <f t="shared" si="5"/>
        <v>-3.7992240334044416</v>
      </c>
      <c r="H33" s="339">
        <f t="shared" si="5"/>
        <v>3.5061157168431281E-4</v>
      </c>
      <c r="I33" s="339">
        <f t="shared" si="5"/>
        <v>0.21159454364302888</v>
      </c>
    </row>
    <row r="34" spans="4:10">
      <c r="D34" s="166" t="s">
        <v>321</v>
      </c>
      <c r="E34" s="338">
        <f t="shared" ref="E34:I34" si="6">E15</f>
        <v>2916.3960573220902</v>
      </c>
      <c r="F34" s="173">
        <f t="shared" si="6"/>
        <v>0.28906172032140393</v>
      </c>
      <c r="G34" s="338">
        <f t="shared" si="6"/>
        <v>2882.2777723044696</v>
      </c>
      <c r="H34" s="173">
        <f t="shared" si="6"/>
        <v>0.28202066680889581</v>
      </c>
      <c r="I34" s="173">
        <f t="shared" si="6"/>
        <v>1.1837264730505836E-2</v>
      </c>
    </row>
    <row r="35" spans="4:10">
      <c r="D35" s="337" t="s">
        <v>19</v>
      </c>
      <c r="E35" s="340">
        <f t="shared" ref="E35:I35" si="7">E16</f>
        <v>5282.5505262207962</v>
      </c>
      <c r="F35" s="339">
        <f t="shared" si="7"/>
        <v>0.5235856559881088</v>
      </c>
      <c r="G35" s="340">
        <f t="shared" si="7"/>
        <v>5657.3970441010306</v>
      </c>
      <c r="H35" s="339">
        <f t="shared" si="7"/>
        <v>0.55355625405402731</v>
      </c>
      <c r="I35" s="339">
        <f t="shared" si="7"/>
        <v>-6.6257771013453426E-2</v>
      </c>
    </row>
    <row r="36" spans="4:10">
      <c r="D36" s="337" t="s">
        <v>810</v>
      </c>
      <c r="E36" s="340">
        <f t="shared" ref="E36:I36" si="8">E17</f>
        <v>302.883791352</v>
      </c>
      <c r="F36" s="339">
        <f t="shared" si="8"/>
        <v>3.002065153869083E-2</v>
      </c>
      <c r="G36" s="340">
        <f t="shared" si="8"/>
        <v>297.47639774999999</v>
      </c>
      <c r="H36" s="339">
        <f t="shared" si="8"/>
        <v>0</v>
      </c>
      <c r="I36" s="339">
        <f t="shared" si="8"/>
        <v>0</v>
      </c>
    </row>
    <row r="37" spans="4:10">
      <c r="D37" s="427" t="s">
        <v>331</v>
      </c>
      <c r="E37" s="428">
        <f t="shared" ref="E37:I37" si="9">E18</f>
        <v>10083.0134721289</v>
      </c>
      <c r="F37" s="429">
        <f t="shared" si="9"/>
        <v>1</v>
      </c>
      <c r="G37" s="428">
        <f t="shared" si="9"/>
        <v>10220.094168692865</v>
      </c>
      <c r="H37" s="429">
        <f t="shared" si="9"/>
        <v>1</v>
      </c>
      <c r="I37" s="429">
        <f t="shared" si="9"/>
        <v>-1.3412860420003225E-2</v>
      </c>
    </row>
    <row r="38" spans="4:10">
      <c r="D38" s="430" t="s">
        <v>332</v>
      </c>
      <c r="E38" s="431">
        <f t="shared" ref="E38:I38" si="10">E19</f>
        <v>-1041.9325629403299</v>
      </c>
      <c r="F38" s="431"/>
      <c r="G38" s="431">
        <f t="shared" si="10"/>
        <v>-1095.52141465511</v>
      </c>
      <c r="H38" s="431"/>
      <c r="I38" s="432">
        <f t="shared" si="10"/>
        <v>-4.891629775365991E-2</v>
      </c>
    </row>
    <row r="39" spans="4:10">
      <c r="D39" s="427" t="s">
        <v>333</v>
      </c>
      <c r="E39" s="428">
        <f t="shared" ref="E39:I39" si="11">E20</f>
        <v>9041.08</v>
      </c>
      <c r="F39" s="429"/>
      <c r="G39" s="428">
        <f t="shared" si="11"/>
        <v>9124.57</v>
      </c>
      <c r="H39" s="429"/>
      <c r="I39" s="429">
        <f t="shared" si="11"/>
        <v>-9.1500202201308944E-3</v>
      </c>
    </row>
    <row r="40" spans="4:10">
      <c r="D40" t="s">
        <v>610</v>
      </c>
      <c r="E40" s="335"/>
      <c r="F40" s="336"/>
      <c r="G40" s="335"/>
      <c r="H40" s="336"/>
      <c r="I40" s="14"/>
      <c r="J40" s="5"/>
    </row>
    <row r="41" spans="4:10">
      <c r="D41" s="341"/>
      <c r="E41" s="335"/>
      <c r="F41" s="336"/>
      <c r="G41" s="335"/>
      <c r="H41" s="336"/>
      <c r="J41" s="5"/>
    </row>
  </sheetData>
  <pageMargins left="0.511811024" right="0.511811024" top="0.78740157499999996" bottom="0.78740157499999996" header="0.31496062000000002" footer="0.31496062000000002"/>
  <pageSetup paperSize="9" scale="85" orientation="portrait" r:id="rId1"/>
  <drawing r:id="rId2"/>
  <legacyDrawing r:id="rId3"/>
  <controls>
    <mc:AlternateContent xmlns:mc="http://schemas.openxmlformats.org/markup-compatibility/2006">
      <mc:Choice Requires="x14">
        <control shapeId="265217" r:id="rId4" name="FPMExcelClientSheetOptionstb1">
          <controlPr defaultSize="0" autoLine="0" autoPict="0" r:id="rId5">
            <anchor moveWithCells="1" sizeWithCells="1">
              <from>
                <xdr:col>0</xdr:col>
                <xdr:colOff>0</xdr:colOff>
                <xdr:row>0</xdr:row>
                <xdr:rowOff>0</xdr:rowOff>
              </from>
              <to>
                <xdr:col>2</xdr:col>
                <xdr:colOff>450850</xdr:colOff>
                <xdr:row>0</xdr:row>
                <xdr:rowOff>0</xdr:rowOff>
              </to>
            </anchor>
          </controlPr>
        </control>
      </mc:Choice>
      <mc:Fallback>
        <control shapeId="265217" r:id="rId4"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0AFD-2618-4C90-954E-20220E1E0391}">
  <sheetPr codeName="Planilha3"/>
  <dimension ref="A1:AS84"/>
  <sheetViews>
    <sheetView showGridLines="0" zoomScaleNormal="100" workbookViewId="0"/>
  </sheetViews>
  <sheetFormatPr defaultColWidth="9.1796875" defaultRowHeight="13"/>
  <cols>
    <col min="1" max="1" width="7.81640625" style="567" bestFit="1" customWidth="1"/>
    <col min="2" max="2" width="12.7265625" style="552" customWidth="1"/>
    <col min="3" max="3" width="30.7265625" style="552" customWidth="1"/>
    <col min="4" max="4" width="14.1796875" style="552" bestFit="1" customWidth="1"/>
    <col min="5" max="5" width="15.26953125" style="573" customWidth="1"/>
    <col min="6" max="6" width="11.81640625" style="597" customWidth="1"/>
    <col min="7" max="7" width="18.1796875" style="552" customWidth="1"/>
    <col min="8" max="8" width="11.81640625" style="552" customWidth="1"/>
    <col min="9" max="9" width="12.7265625" style="552" customWidth="1"/>
    <col min="10" max="10" width="12" style="552" customWidth="1"/>
    <col min="11" max="11" width="8.1796875" style="552" customWidth="1"/>
    <col min="12" max="12" width="1.7265625" style="499" customWidth="1"/>
    <col min="13" max="13" width="9" style="499" customWidth="1"/>
    <col min="14" max="15" width="7.81640625" style="499" customWidth="1"/>
    <col min="16" max="16" width="12.26953125" style="552" customWidth="1"/>
    <col min="17" max="17" width="28.81640625" style="552" customWidth="1"/>
    <col min="18" max="18" width="10.81640625" style="499" customWidth="1"/>
    <col min="19" max="19" width="13.1796875" style="499" customWidth="1"/>
    <col min="20" max="20" width="11.26953125" style="499" customWidth="1"/>
    <col min="21" max="21" width="19.7265625" style="499" customWidth="1"/>
    <col min="22" max="22" width="9.81640625" style="499" customWidth="1"/>
    <col min="23" max="23" width="10.26953125" style="499" customWidth="1"/>
    <col min="24" max="24" width="12.1796875" style="499" customWidth="1"/>
    <col min="25" max="25" width="8.26953125" style="499" customWidth="1"/>
    <col min="26" max="26" width="0.81640625" style="499" customWidth="1"/>
    <col min="27" max="27" width="9.1796875" style="499" customWidth="1"/>
    <col min="28" max="28" width="0.81640625" style="499" customWidth="1"/>
    <col min="29" max="30" width="9.1796875" style="499" customWidth="1"/>
    <col min="31" max="31" width="12.453125" style="499" bestFit="1" customWidth="1"/>
    <col min="32" max="16384" width="9.1796875" style="499"/>
  </cols>
  <sheetData>
    <row r="1" spans="1:45" ht="14.5">
      <c r="B1" s="151" t="s">
        <v>111</v>
      </c>
      <c r="C1" s="568"/>
      <c r="E1" s="569"/>
      <c r="F1" s="570"/>
      <c r="G1" s="571"/>
      <c r="P1" s="151" t="s">
        <v>111</v>
      </c>
    </row>
    <row r="2" spans="1:45">
      <c r="F2" s="573"/>
      <c r="G2" s="574"/>
    </row>
    <row r="3" spans="1:45" ht="21">
      <c r="B3" s="575" t="s">
        <v>900</v>
      </c>
      <c r="C3" s="575" t="s">
        <v>901</v>
      </c>
      <c r="D3" s="575" t="s">
        <v>902</v>
      </c>
      <c r="E3" s="576" t="s">
        <v>903</v>
      </c>
      <c r="F3" s="577" t="s">
        <v>904</v>
      </c>
      <c r="G3" s="577" t="s">
        <v>905</v>
      </c>
      <c r="H3" s="577" t="s">
        <v>906</v>
      </c>
      <c r="I3" s="577" t="s">
        <v>863</v>
      </c>
      <c r="J3" s="577" t="s">
        <v>907</v>
      </c>
      <c r="K3" s="577" t="s">
        <v>908</v>
      </c>
      <c r="P3" s="575" t="s">
        <v>909</v>
      </c>
      <c r="Q3" s="575" t="s">
        <v>910</v>
      </c>
      <c r="R3" s="575" t="s">
        <v>911</v>
      </c>
      <c r="S3" s="576" t="s">
        <v>912</v>
      </c>
      <c r="T3" s="577" t="s">
        <v>913</v>
      </c>
      <c r="U3" s="577" t="s">
        <v>914</v>
      </c>
      <c r="V3" s="577" t="s">
        <v>915</v>
      </c>
      <c r="W3" s="577" t="s">
        <v>916</v>
      </c>
      <c r="X3" s="577" t="s">
        <v>917</v>
      </c>
      <c r="Y3" s="577" t="s">
        <v>918</v>
      </c>
    </row>
    <row r="4" spans="1:45">
      <c r="B4" s="710" t="s">
        <v>919</v>
      </c>
      <c r="C4" s="577" t="s">
        <v>920</v>
      </c>
      <c r="D4" s="578" t="s">
        <v>19</v>
      </c>
      <c r="E4" s="583">
        <v>346905.87211800006</v>
      </c>
      <c r="F4" s="583">
        <v>16901.412392478403</v>
      </c>
      <c r="G4" s="579" t="s">
        <v>923</v>
      </c>
      <c r="H4" s="579" t="s">
        <v>927</v>
      </c>
      <c r="I4" s="584" t="s">
        <v>924</v>
      </c>
      <c r="J4" s="585" t="s">
        <v>925</v>
      </c>
      <c r="K4" s="579">
        <v>1</v>
      </c>
      <c r="P4" s="710" t="s">
        <v>919</v>
      </c>
      <c r="Q4" s="577" t="s">
        <v>922</v>
      </c>
      <c r="R4" s="581" t="s">
        <v>19</v>
      </c>
      <c r="S4" s="578">
        <v>346905.87211800006</v>
      </c>
      <c r="T4" s="578">
        <v>16901.412392478403</v>
      </c>
      <c r="U4" s="579" t="s">
        <v>926</v>
      </c>
      <c r="V4" s="581" t="s">
        <v>927</v>
      </c>
      <c r="W4" s="584" t="s">
        <v>928</v>
      </c>
      <c r="X4" s="580" t="s">
        <v>929</v>
      </c>
      <c r="Y4" s="580">
        <v>1</v>
      </c>
    </row>
    <row r="5" spans="1:45">
      <c r="B5" s="710"/>
      <c r="C5" s="577" t="s">
        <v>931</v>
      </c>
      <c r="D5" s="578" t="s">
        <v>19</v>
      </c>
      <c r="E5" s="583">
        <v>362494.06451537035</v>
      </c>
      <c r="F5" s="583">
        <v>4609.5309867845317</v>
      </c>
      <c r="G5" s="579" t="s">
        <v>932</v>
      </c>
      <c r="H5" s="579" t="s">
        <v>936</v>
      </c>
      <c r="I5" s="584" t="s">
        <v>933</v>
      </c>
      <c r="J5" s="585" t="s">
        <v>925</v>
      </c>
      <c r="K5" s="579">
        <v>1</v>
      </c>
      <c r="P5" s="710"/>
      <c r="Q5" s="577" t="s">
        <v>934</v>
      </c>
      <c r="R5" s="581" t="s">
        <v>19</v>
      </c>
      <c r="S5" s="578">
        <v>362494.06451537035</v>
      </c>
      <c r="T5" s="578">
        <v>4609.5309867845317</v>
      </c>
      <c r="U5" s="579" t="s">
        <v>935</v>
      </c>
      <c r="V5" s="582" t="s">
        <v>936</v>
      </c>
      <c r="W5" s="584" t="s">
        <v>937</v>
      </c>
      <c r="X5" s="580" t="s">
        <v>929</v>
      </c>
      <c r="Y5" s="580">
        <v>1</v>
      </c>
    </row>
    <row r="6" spans="1:45">
      <c r="B6" s="710"/>
      <c r="C6" s="577" t="s">
        <v>938</v>
      </c>
      <c r="D6" s="578" t="s">
        <v>321</v>
      </c>
      <c r="E6" s="583">
        <v>442949.45228441129</v>
      </c>
      <c r="F6" s="583">
        <v>35749.996997774331</v>
      </c>
      <c r="G6" s="579" t="s">
        <v>939</v>
      </c>
      <c r="H6" s="579" t="s">
        <v>936</v>
      </c>
      <c r="I6" s="584" t="s">
        <v>940</v>
      </c>
      <c r="J6" s="585" t="s">
        <v>921</v>
      </c>
      <c r="K6" s="579">
        <v>1</v>
      </c>
      <c r="P6" s="710"/>
      <c r="Q6" s="577" t="s">
        <v>941</v>
      </c>
      <c r="R6" s="581" t="s">
        <v>321</v>
      </c>
      <c r="S6" s="578">
        <v>442949.45228441129</v>
      </c>
      <c r="T6" s="578">
        <v>35749.996997774331</v>
      </c>
      <c r="U6" s="581" t="s">
        <v>939</v>
      </c>
      <c r="V6" s="581" t="s">
        <v>936</v>
      </c>
      <c r="W6" s="584" t="s">
        <v>942</v>
      </c>
      <c r="X6" s="581" t="s">
        <v>921</v>
      </c>
      <c r="Y6" s="581">
        <v>1</v>
      </c>
    </row>
    <row r="7" spans="1:45">
      <c r="B7" s="710"/>
      <c r="C7" s="577" t="s">
        <v>938</v>
      </c>
      <c r="D7" s="578" t="s">
        <v>19</v>
      </c>
      <c r="E7" s="583">
        <v>272304.06415555964</v>
      </c>
      <c r="F7" s="583">
        <v>5816.9387869144812</v>
      </c>
      <c r="G7" s="579" t="s">
        <v>943</v>
      </c>
      <c r="H7" s="579" t="s">
        <v>936</v>
      </c>
      <c r="I7" s="584" t="s">
        <v>944</v>
      </c>
      <c r="J7" s="585" t="s">
        <v>945</v>
      </c>
      <c r="K7" s="586">
        <v>2</v>
      </c>
      <c r="P7" s="710"/>
      <c r="Q7" s="577" t="s">
        <v>941</v>
      </c>
      <c r="R7" s="581" t="s">
        <v>19</v>
      </c>
      <c r="S7" s="578">
        <v>272304.06415555964</v>
      </c>
      <c r="T7" s="578">
        <v>5816.9387869144812</v>
      </c>
      <c r="U7" s="581" t="s">
        <v>943</v>
      </c>
      <c r="V7" s="581" t="s">
        <v>936</v>
      </c>
      <c r="W7" s="584" t="s">
        <v>946</v>
      </c>
      <c r="X7" s="581" t="s">
        <v>947</v>
      </c>
      <c r="Y7" s="581">
        <v>2</v>
      </c>
    </row>
    <row r="8" spans="1:45">
      <c r="B8" s="710"/>
      <c r="C8" s="577" t="s">
        <v>948</v>
      </c>
      <c r="D8" s="578" t="s">
        <v>19</v>
      </c>
      <c r="E8" s="583">
        <v>656518.5575224387</v>
      </c>
      <c r="F8" s="583">
        <v>163506.44054056256</v>
      </c>
      <c r="G8" s="579" t="s">
        <v>949</v>
      </c>
      <c r="H8" s="579" t="s">
        <v>936</v>
      </c>
      <c r="I8" s="584" t="s">
        <v>950</v>
      </c>
      <c r="J8" s="587" t="s">
        <v>951</v>
      </c>
      <c r="K8" s="580">
        <v>2</v>
      </c>
      <c r="P8" s="710"/>
      <c r="Q8" s="577" t="s">
        <v>952</v>
      </c>
      <c r="R8" s="581" t="s">
        <v>19</v>
      </c>
      <c r="S8" s="578">
        <v>656518.5575224387</v>
      </c>
      <c r="T8" s="578">
        <v>163506.44054056256</v>
      </c>
      <c r="U8" s="581" t="s">
        <v>949</v>
      </c>
      <c r="V8" s="581" t="s">
        <v>936</v>
      </c>
      <c r="W8" s="584" t="s">
        <v>953</v>
      </c>
      <c r="X8" s="581" t="s">
        <v>947</v>
      </c>
      <c r="Y8" s="581">
        <v>2</v>
      </c>
    </row>
    <row r="9" spans="1:45" s="572" customFormat="1">
      <c r="A9" s="567"/>
      <c r="B9" s="710"/>
      <c r="C9" s="577" t="s">
        <v>954</v>
      </c>
      <c r="D9" s="578" t="s">
        <v>19</v>
      </c>
      <c r="E9" s="583">
        <v>382046.2487091496</v>
      </c>
      <c r="F9" s="583">
        <v>5533.2264703368264</v>
      </c>
      <c r="G9" s="588" t="s">
        <v>955</v>
      </c>
      <c r="H9" s="579" t="s">
        <v>936</v>
      </c>
      <c r="I9" s="584" t="s">
        <v>956</v>
      </c>
      <c r="J9" s="587" t="s">
        <v>951</v>
      </c>
      <c r="K9" s="580">
        <v>2</v>
      </c>
      <c r="L9" s="499"/>
      <c r="M9" s="499"/>
      <c r="N9" s="499"/>
      <c r="O9" s="499"/>
      <c r="P9" s="710"/>
      <c r="Q9" s="577" t="s">
        <v>957</v>
      </c>
      <c r="R9" s="581" t="s">
        <v>19</v>
      </c>
      <c r="S9" s="578">
        <v>382046.2487091496</v>
      </c>
      <c r="T9" s="578">
        <v>5533.2264703368264</v>
      </c>
      <c r="U9" s="581" t="s">
        <v>958</v>
      </c>
      <c r="V9" s="581" t="s">
        <v>936</v>
      </c>
      <c r="W9" s="584" t="s">
        <v>959</v>
      </c>
      <c r="X9" s="581" t="s">
        <v>947</v>
      </c>
      <c r="Y9" s="581">
        <v>2</v>
      </c>
      <c r="Z9" s="499"/>
      <c r="AA9" s="499"/>
      <c r="AB9" s="499"/>
      <c r="AC9" s="499"/>
      <c r="AD9" s="499"/>
      <c r="AE9" s="499"/>
      <c r="AF9" s="499"/>
      <c r="AG9" s="499"/>
      <c r="AH9" s="499"/>
      <c r="AI9" s="499"/>
      <c r="AJ9" s="499"/>
      <c r="AK9" s="499"/>
      <c r="AL9" s="499"/>
      <c r="AM9" s="499"/>
      <c r="AN9" s="499"/>
      <c r="AO9" s="499"/>
      <c r="AP9" s="499"/>
      <c r="AQ9" s="499"/>
      <c r="AR9" s="499"/>
      <c r="AS9" s="499"/>
    </row>
    <row r="10" spans="1:45">
      <c r="B10" s="710"/>
      <c r="C10" s="577" t="s">
        <v>960</v>
      </c>
      <c r="D10" s="578" t="s">
        <v>321</v>
      </c>
      <c r="E10" s="578">
        <v>646389.8365117294</v>
      </c>
      <c r="F10" s="578">
        <v>29670.600243984583</v>
      </c>
      <c r="G10" s="578" t="s">
        <v>961</v>
      </c>
      <c r="H10" s="578" t="s">
        <v>927</v>
      </c>
      <c r="I10" s="584" t="s">
        <v>962</v>
      </c>
      <c r="J10" s="578" t="s">
        <v>921</v>
      </c>
      <c r="K10" s="578">
        <v>1</v>
      </c>
      <c r="P10" s="710"/>
      <c r="Q10" s="577" t="s">
        <v>963</v>
      </c>
      <c r="R10" s="581" t="s">
        <v>321</v>
      </c>
      <c r="S10" s="589">
        <v>646389.8365117294</v>
      </c>
      <c r="T10" s="578">
        <v>29670.600243984583</v>
      </c>
      <c r="U10" s="581" t="s">
        <v>964</v>
      </c>
      <c r="V10" s="581" t="s">
        <v>927</v>
      </c>
      <c r="W10" s="584" t="s">
        <v>965</v>
      </c>
      <c r="X10" s="581" t="s">
        <v>921</v>
      </c>
      <c r="Y10" s="581">
        <v>1</v>
      </c>
    </row>
    <row r="11" spans="1:45">
      <c r="B11" s="710"/>
      <c r="C11" s="577" t="s">
        <v>960</v>
      </c>
      <c r="D11" s="578" t="s">
        <v>19</v>
      </c>
      <c r="E11" s="578">
        <v>118890.02551172937</v>
      </c>
      <c r="F11" s="578">
        <v>2212.6648038200688</v>
      </c>
      <c r="G11" s="578" t="s">
        <v>966</v>
      </c>
      <c r="H11" s="578" t="s">
        <v>927</v>
      </c>
      <c r="I11" s="584" t="s">
        <v>967</v>
      </c>
      <c r="J11" s="578" t="s">
        <v>929</v>
      </c>
      <c r="K11" s="578">
        <v>1</v>
      </c>
      <c r="P11" s="710"/>
      <c r="Q11" s="577" t="s">
        <v>963</v>
      </c>
      <c r="R11" s="581" t="s">
        <v>19</v>
      </c>
      <c r="S11" s="578">
        <v>118890.02551172937</v>
      </c>
      <c r="T11" s="578">
        <v>2212.6648038200688</v>
      </c>
      <c r="U11" s="581" t="s">
        <v>968</v>
      </c>
      <c r="V11" s="581" t="s">
        <v>927</v>
      </c>
      <c r="W11" s="584" t="s">
        <v>969</v>
      </c>
      <c r="X11" s="581" t="s">
        <v>929</v>
      </c>
      <c r="Y11" s="581">
        <v>1</v>
      </c>
    </row>
    <row r="12" spans="1:45">
      <c r="B12" s="710"/>
      <c r="C12" s="577" t="s">
        <v>970</v>
      </c>
      <c r="D12" s="578" t="s">
        <v>321</v>
      </c>
      <c r="E12" s="578">
        <v>74638.59545018019</v>
      </c>
      <c r="F12" s="578">
        <v>1838.4777726845541</v>
      </c>
      <c r="G12" s="578" t="s">
        <v>966</v>
      </c>
      <c r="H12" s="578" t="s">
        <v>927</v>
      </c>
      <c r="I12" s="584" t="s">
        <v>971</v>
      </c>
      <c r="J12" s="587" t="s">
        <v>951</v>
      </c>
      <c r="K12" s="578">
        <v>2</v>
      </c>
      <c r="P12" s="710"/>
      <c r="Q12" s="577" t="s">
        <v>972</v>
      </c>
      <c r="R12" s="581" t="s">
        <v>321</v>
      </c>
      <c r="S12" s="578">
        <v>74638.59545018019</v>
      </c>
      <c r="T12" s="578">
        <v>1838.4777726845541</v>
      </c>
      <c r="U12" s="581" t="s">
        <v>973</v>
      </c>
      <c r="V12" s="581" t="s">
        <v>927</v>
      </c>
      <c r="W12" s="584" t="s">
        <v>974</v>
      </c>
      <c r="X12" s="581" t="s">
        <v>947</v>
      </c>
      <c r="Y12" s="581">
        <v>2</v>
      </c>
    </row>
    <row r="13" spans="1:45">
      <c r="B13" s="710"/>
      <c r="C13" s="577" t="s">
        <v>970</v>
      </c>
      <c r="D13" s="578" t="s">
        <v>321</v>
      </c>
      <c r="E13" s="578">
        <v>649638.59545018023</v>
      </c>
      <c r="F13" s="578">
        <v>16191.859451692246</v>
      </c>
      <c r="G13" s="578" t="s">
        <v>966</v>
      </c>
      <c r="H13" s="578" t="s">
        <v>927</v>
      </c>
      <c r="I13" s="584" t="s">
        <v>975</v>
      </c>
      <c r="J13" s="587" t="s">
        <v>951</v>
      </c>
      <c r="K13" s="578">
        <v>2</v>
      </c>
      <c r="P13" s="710"/>
      <c r="Q13" s="577" t="s">
        <v>972</v>
      </c>
      <c r="R13" s="581" t="s">
        <v>321</v>
      </c>
      <c r="S13" s="578">
        <v>649638.59545018023</v>
      </c>
      <c r="T13" s="578">
        <v>16191.859451692246</v>
      </c>
      <c r="U13" s="581" t="s">
        <v>976</v>
      </c>
      <c r="V13" s="581" t="s">
        <v>927</v>
      </c>
      <c r="W13" s="584" t="s">
        <v>977</v>
      </c>
      <c r="X13" s="581" t="s">
        <v>947</v>
      </c>
      <c r="Y13" s="581">
        <v>2</v>
      </c>
    </row>
    <row r="14" spans="1:45">
      <c r="B14" s="710"/>
      <c r="C14" s="577" t="s">
        <v>978</v>
      </c>
      <c r="D14" s="578" t="s">
        <v>19</v>
      </c>
      <c r="E14" s="578">
        <v>677497.51922130934</v>
      </c>
      <c r="F14" s="578">
        <v>17829.395030675685</v>
      </c>
      <c r="G14" s="578" t="s">
        <v>966</v>
      </c>
      <c r="H14" s="578" t="s">
        <v>936</v>
      </c>
      <c r="I14" s="584" t="s">
        <v>975</v>
      </c>
      <c r="J14" s="587" t="s">
        <v>951</v>
      </c>
      <c r="K14" s="578">
        <v>1</v>
      </c>
      <c r="P14" s="710"/>
      <c r="Q14" s="577" t="s">
        <v>979</v>
      </c>
      <c r="R14" s="581" t="s">
        <v>19</v>
      </c>
      <c r="S14" s="578">
        <v>677497.51922130934</v>
      </c>
      <c r="T14" s="578">
        <v>17829.395030675685</v>
      </c>
      <c r="U14" s="581" t="s">
        <v>980</v>
      </c>
      <c r="V14" s="581" t="s">
        <v>936</v>
      </c>
      <c r="W14" s="584" t="s">
        <v>981</v>
      </c>
      <c r="X14" s="580" t="s">
        <v>921</v>
      </c>
      <c r="Y14" s="580">
        <v>1</v>
      </c>
    </row>
    <row r="15" spans="1:45">
      <c r="B15" s="710"/>
      <c r="C15" s="577" t="s">
        <v>978</v>
      </c>
      <c r="D15" s="578" t="s">
        <v>19</v>
      </c>
      <c r="E15" s="578">
        <v>316149.8808927777</v>
      </c>
      <c r="F15" s="578">
        <v>8715.3477542862693</v>
      </c>
      <c r="G15" s="578" t="s">
        <v>966</v>
      </c>
      <c r="H15" s="578" t="s">
        <v>936</v>
      </c>
      <c r="I15" s="584" t="s">
        <v>975</v>
      </c>
      <c r="J15" s="587" t="s">
        <v>951</v>
      </c>
      <c r="K15" s="578">
        <v>1</v>
      </c>
      <c r="P15" s="710"/>
      <c r="Q15" s="577" t="s">
        <v>979</v>
      </c>
      <c r="R15" s="581" t="s">
        <v>19</v>
      </c>
      <c r="S15" s="578">
        <v>316149.8808927777</v>
      </c>
      <c r="T15" s="578">
        <v>8715.3477542862693</v>
      </c>
      <c r="U15" s="581" t="s">
        <v>982</v>
      </c>
      <c r="V15" s="581" t="s">
        <v>936</v>
      </c>
      <c r="W15" s="584" t="s">
        <v>983</v>
      </c>
      <c r="X15" s="581" t="s">
        <v>929</v>
      </c>
      <c r="Y15" s="580">
        <v>1</v>
      </c>
    </row>
    <row r="16" spans="1:45">
      <c r="B16" s="710"/>
      <c r="C16" s="577" t="s">
        <v>978</v>
      </c>
      <c r="D16" s="578" t="s">
        <v>19</v>
      </c>
      <c r="E16" s="578">
        <v>336271.7204526554</v>
      </c>
      <c r="F16" s="578">
        <v>9407.528911012525</v>
      </c>
      <c r="G16" s="578" t="s">
        <v>966</v>
      </c>
      <c r="H16" s="578" t="s">
        <v>936</v>
      </c>
      <c r="I16" s="584" t="s">
        <v>975</v>
      </c>
      <c r="J16" s="587" t="s">
        <v>951</v>
      </c>
      <c r="K16" s="578">
        <v>1</v>
      </c>
      <c r="P16" s="710"/>
      <c r="Q16" s="577" t="s">
        <v>979</v>
      </c>
      <c r="R16" s="581" t="s">
        <v>19</v>
      </c>
      <c r="S16" s="578">
        <v>336271.7204526554</v>
      </c>
      <c r="T16" s="578">
        <v>9407.528911012525</v>
      </c>
      <c r="U16" s="581" t="s">
        <v>984</v>
      </c>
      <c r="V16" s="581" t="s">
        <v>936</v>
      </c>
      <c r="W16" s="584" t="s">
        <v>985</v>
      </c>
      <c r="X16" s="581" t="s">
        <v>929</v>
      </c>
      <c r="Y16" s="580">
        <v>1</v>
      </c>
    </row>
    <row r="17" spans="2:25">
      <c r="B17" s="710"/>
      <c r="C17" s="577" t="s">
        <v>986</v>
      </c>
      <c r="D17" s="578" t="s">
        <v>19</v>
      </c>
      <c r="E17" s="578">
        <v>329369.91525405576</v>
      </c>
      <c r="F17" s="578">
        <v>774.04589693308401</v>
      </c>
      <c r="G17" s="578" t="s">
        <v>987</v>
      </c>
      <c r="H17" s="578" t="s">
        <v>927</v>
      </c>
      <c r="I17" s="584" t="s">
        <v>988</v>
      </c>
      <c r="J17" s="587" t="s">
        <v>921</v>
      </c>
      <c r="K17" s="578">
        <v>1</v>
      </c>
      <c r="P17" s="710"/>
      <c r="Q17" s="577" t="s">
        <v>989</v>
      </c>
      <c r="R17" s="581" t="s">
        <v>19</v>
      </c>
      <c r="S17" s="578">
        <v>329369.91525405576</v>
      </c>
      <c r="T17" s="578">
        <v>774.04589693308401</v>
      </c>
      <c r="U17" s="581" t="s">
        <v>990</v>
      </c>
      <c r="V17" s="581" t="s">
        <v>927</v>
      </c>
      <c r="W17" s="584" t="s">
        <v>991</v>
      </c>
      <c r="X17" s="580" t="s">
        <v>921</v>
      </c>
      <c r="Y17" s="580">
        <v>1</v>
      </c>
    </row>
    <row r="18" spans="2:25">
      <c r="B18" s="710"/>
      <c r="C18" s="577" t="s">
        <v>986</v>
      </c>
      <c r="D18" s="578" t="s">
        <v>19</v>
      </c>
      <c r="E18" s="578">
        <v>77844.045035161384</v>
      </c>
      <c r="F18" s="578">
        <v>210.11490323232479</v>
      </c>
      <c r="G18" s="578" t="s">
        <v>992</v>
      </c>
      <c r="H18" s="578" t="s">
        <v>927</v>
      </c>
      <c r="I18" s="584" t="s">
        <v>993</v>
      </c>
      <c r="J18" s="587" t="s">
        <v>921</v>
      </c>
      <c r="K18" s="578">
        <v>1</v>
      </c>
      <c r="P18" s="710"/>
      <c r="Q18" s="577" t="s">
        <v>989</v>
      </c>
      <c r="R18" s="581" t="s">
        <v>19</v>
      </c>
      <c r="S18" s="578">
        <v>77844.045035161384</v>
      </c>
      <c r="T18" s="578">
        <v>210.11490323232479</v>
      </c>
      <c r="U18" s="581" t="s">
        <v>994</v>
      </c>
      <c r="V18" s="581" t="s">
        <v>927</v>
      </c>
      <c r="W18" s="584" t="s">
        <v>995</v>
      </c>
      <c r="X18" s="580" t="s">
        <v>921</v>
      </c>
      <c r="Y18" s="580">
        <v>1</v>
      </c>
    </row>
    <row r="19" spans="2:25">
      <c r="B19" s="710"/>
      <c r="C19" s="577" t="s">
        <v>986</v>
      </c>
      <c r="D19" s="578" t="s">
        <v>19</v>
      </c>
      <c r="E19" s="578">
        <v>389831.14471075247</v>
      </c>
      <c r="F19" s="578">
        <v>970.93735933813184</v>
      </c>
      <c r="G19" s="578" t="s">
        <v>996</v>
      </c>
      <c r="H19" s="578" t="s">
        <v>927</v>
      </c>
      <c r="I19" s="584" t="s">
        <v>997</v>
      </c>
      <c r="J19" s="587" t="s">
        <v>925</v>
      </c>
      <c r="K19" s="578">
        <v>1</v>
      </c>
      <c r="P19" s="710"/>
      <c r="Q19" s="577" t="s">
        <v>989</v>
      </c>
      <c r="R19" s="581" t="s">
        <v>19</v>
      </c>
      <c r="S19" s="578">
        <v>389831.14471075247</v>
      </c>
      <c r="T19" s="578">
        <v>970.93735933813184</v>
      </c>
      <c r="U19" s="581" t="s">
        <v>998</v>
      </c>
      <c r="V19" s="581" t="s">
        <v>927</v>
      </c>
      <c r="W19" s="584" t="s">
        <v>999</v>
      </c>
      <c r="X19" s="580" t="s">
        <v>929</v>
      </c>
      <c r="Y19" s="580">
        <v>1</v>
      </c>
    </row>
    <row r="20" spans="2:25">
      <c r="B20" s="710"/>
      <c r="C20" s="577" t="s">
        <v>1000</v>
      </c>
      <c r="D20" s="578" t="s">
        <v>321</v>
      </c>
      <c r="E20" s="578">
        <v>992603.85123999999</v>
      </c>
      <c r="F20" s="578">
        <v>4247.2729959964345</v>
      </c>
      <c r="G20" s="578" t="s">
        <v>964</v>
      </c>
      <c r="H20" s="578" t="s">
        <v>927</v>
      </c>
      <c r="I20" s="584" t="s">
        <v>965</v>
      </c>
      <c r="J20" s="587" t="s">
        <v>921</v>
      </c>
      <c r="K20" s="578">
        <v>1</v>
      </c>
      <c r="P20" s="710"/>
      <c r="Q20" s="577" t="s">
        <v>1001</v>
      </c>
      <c r="R20" s="581" t="s">
        <v>321</v>
      </c>
      <c r="S20" s="578">
        <v>992603.85123999999</v>
      </c>
      <c r="T20" s="578">
        <v>4247.2729959964345</v>
      </c>
      <c r="U20" s="581" t="s">
        <v>964</v>
      </c>
      <c r="V20" s="581" t="s">
        <v>927</v>
      </c>
      <c r="W20" s="584" t="s">
        <v>965</v>
      </c>
      <c r="X20" s="580" t="s">
        <v>921</v>
      </c>
      <c r="Y20" s="580">
        <v>1</v>
      </c>
    </row>
    <row r="21" spans="2:25">
      <c r="B21" s="710"/>
      <c r="C21" s="577" t="s">
        <v>1000</v>
      </c>
      <c r="D21" s="578" t="s">
        <v>810</v>
      </c>
      <c r="E21" s="578">
        <v>301827.19867200003</v>
      </c>
      <c r="F21" s="578">
        <v>697.69445434390718</v>
      </c>
      <c r="G21" s="578" t="s">
        <v>1002</v>
      </c>
      <c r="H21" s="578" t="s">
        <v>927</v>
      </c>
      <c r="I21" s="584" t="s">
        <v>1003</v>
      </c>
      <c r="J21" s="587" t="s">
        <v>925</v>
      </c>
      <c r="K21" s="578">
        <v>1</v>
      </c>
      <c r="P21" s="710"/>
      <c r="Q21" s="577" t="s">
        <v>1001</v>
      </c>
      <c r="R21" s="581" t="s">
        <v>810</v>
      </c>
      <c r="S21" s="578">
        <v>301827.19867200003</v>
      </c>
      <c r="T21" s="578">
        <v>697.69445434390718</v>
      </c>
      <c r="U21" s="581" t="s">
        <v>1002</v>
      </c>
      <c r="V21" s="581" t="s">
        <v>927</v>
      </c>
      <c r="W21" s="584" t="s">
        <v>1003</v>
      </c>
      <c r="X21" s="580" t="s">
        <v>929</v>
      </c>
      <c r="Y21" s="580">
        <v>1</v>
      </c>
    </row>
    <row r="22" spans="2:25">
      <c r="B22" s="710"/>
      <c r="C22" s="577" t="s">
        <v>1195</v>
      </c>
      <c r="D22" s="578" t="s">
        <v>321</v>
      </c>
      <c r="E22" s="578">
        <v>398979.69712607597</v>
      </c>
      <c r="F22" s="578">
        <v>1353.4635997400726</v>
      </c>
      <c r="G22" s="578" t="s">
        <v>1127</v>
      </c>
      <c r="H22" s="578" t="s">
        <v>274</v>
      </c>
      <c r="I22" s="584">
        <v>48106</v>
      </c>
      <c r="J22" s="587" t="s">
        <v>921</v>
      </c>
      <c r="K22" s="578">
        <v>1</v>
      </c>
      <c r="P22" s="710"/>
      <c r="Q22" s="577" t="s">
        <v>1196</v>
      </c>
      <c r="R22" s="581" t="s">
        <v>321</v>
      </c>
      <c r="S22" s="578">
        <v>398979.69712607597</v>
      </c>
      <c r="T22" s="578">
        <v>1353.4635997400726</v>
      </c>
      <c r="U22" s="581" t="s">
        <v>1127</v>
      </c>
      <c r="V22" s="581" t="s">
        <v>274</v>
      </c>
      <c r="W22" s="584">
        <v>48106</v>
      </c>
      <c r="X22" s="580" t="s">
        <v>921</v>
      </c>
      <c r="Y22" s="580">
        <v>1</v>
      </c>
    </row>
    <row r="23" spans="2:25">
      <c r="B23" s="710"/>
      <c r="C23" s="577" t="s">
        <v>1004</v>
      </c>
      <c r="D23" s="578" t="s">
        <v>321</v>
      </c>
      <c r="E23" s="583">
        <v>362910.01400371158</v>
      </c>
      <c r="F23" s="583">
        <v>0</v>
      </c>
      <c r="G23" s="579" t="s">
        <v>1005</v>
      </c>
      <c r="H23" s="579" t="s">
        <v>274</v>
      </c>
      <c r="I23" s="584" t="s">
        <v>1006</v>
      </c>
      <c r="J23" s="579" t="s">
        <v>921</v>
      </c>
      <c r="K23" s="579">
        <v>1</v>
      </c>
      <c r="P23" s="710"/>
      <c r="Q23" s="577" t="s">
        <v>1007</v>
      </c>
      <c r="R23" s="581" t="s">
        <v>321</v>
      </c>
      <c r="S23" s="578">
        <v>362910.01400371158</v>
      </c>
      <c r="T23" s="578">
        <v>0</v>
      </c>
      <c r="U23" s="579" t="s">
        <v>1008</v>
      </c>
      <c r="V23" s="581" t="s">
        <v>274</v>
      </c>
      <c r="W23" s="584" t="s">
        <v>1009</v>
      </c>
      <c r="X23" s="580" t="s">
        <v>921</v>
      </c>
      <c r="Y23" s="580">
        <v>1</v>
      </c>
    </row>
    <row r="24" spans="2:25">
      <c r="B24" s="710"/>
      <c r="C24" s="577" t="s">
        <v>1010</v>
      </c>
      <c r="D24" s="578" t="s">
        <v>321</v>
      </c>
      <c r="E24" s="583">
        <v>125339.93531349408</v>
      </c>
      <c r="F24" s="583">
        <v>0</v>
      </c>
      <c r="G24" s="579" t="s">
        <v>1011</v>
      </c>
      <c r="H24" s="586" t="s">
        <v>274</v>
      </c>
      <c r="I24" s="584" t="s">
        <v>940</v>
      </c>
      <c r="J24" s="579" t="s">
        <v>921</v>
      </c>
      <c r="K24" s="579">
        <v>1</v>
      </c>
      <c r="P24" s="710"/>
      <c r="Q24" s="577" t="s">
        <v>1012</v>
      </c>
      <c r="R24" s="581" t="s">
        <v>19</v>
      </c>
      <c r="S24" s="578">
        <v>125339.93531349408</v>
      </c>
      <c r="T24" s="578">
        <v>0</v>
      </c>
      <c r="U24" s="579" t="s">
        <v>1013</v>
      </c>
      <c r="V24" s="581" t="s">
        <v>274</v>
      </c>
      <c r="W24" s="584" t="s">
        <v>942</v>
      </c>
      <c r="X24" s="580" t="s">
        <v>921</v>
      </c>
      <c r="Y24" s="580">
        <v>1</v>
      </c>
    </row>
    <row r="25" spans="2:25">
      <c r="B25" s="710"/>
      <c r="C25" s="577" t="s">
        <v>1014</v>
      </c>
      <c r="D25" s="578" t="s">
        <v>19</v>
      </c>
      <c r="E25" s="583">
        <v>125344.58910754857</v>
      </c>
      <c r="F25" s="583">
        <v>0</v>
      </c>
      <c r="G25" s="579" t="s">
        <v>1015</v>
      </c>
      <c r="H25" s="586" t="s">
        <v>274</v>
      </c>
      <c r="I25" s="584" t="s">
        <v>940</v>
      </c>
      <c r="J25" s="579" t="s">
        <v>921</v>
      </c>
      <c r="K25" s="579">
        <v>1</v>
      </c>
      <c r="P25" s="710"/>
      <c r="Q25" s="577" t="s">
        <v>1016</v>
      </c>
      <c r="R25" s="581" t="s">
        <v>19</v>
      </c>
      <c r="S25" s="578">
        <v>125344.58910754857</v>
      </c>
      <c r="T25" s="578">
        <v>0</v>
      </c>
      <c r="U25" s="579" t="s">
        <v>1017</v>
      </c>
      <c r="V25" s="581" t="s">
        <v>274</v>
      </c>
      <c r="W25" s="584" t="s">
        <v>942</v>
      </c>
      <c r="X25" s="580" t="s">
        <v>921</v>
      </c>
      <c r="Y25" s="580">
        <v>1</v>
      </c>
    </row>
    <row r="26" spans="2:25">
      <c r="B26" s="710"/>
      <c r="C26" s="577" t="s">
        <v>1018</v>
      </c>
      <c r="D26" s="578" t="s">
        <v>19</v>
      </c>
      <c r="E26" s="583">
        <v>62707.564256599078</v>
      </c>
      <c r="F26" s="583">
        <v>0</v>
      </c>
      <c r="G26" s="579" t="s">
        <v>1019</v>
      </c>
      <c r="H26" s="586" t="s">
        <v>274</v>
      </c>
      <c r="I26" s="584" t="s">
        <v>940</v>
      </c>
      <c r="J26" s="579" t="s">
        <v>921</v>
      </c>
      <c r="K26" s="579">
        <v>1</v>
      </c>
      <c r="P26" s="710"/>
      <c r="Q26" s="577" t="s">
        <v>1020</v>
      </c>
      <c r="R26" s="581" t="s">
        <v>19</v>
      </c>
      <c r="S26" s="578">
        <v>62707.564256599078</v>
      </c>
      <c r="T26" s="578">
        <v>0</v>
      </c>
      <c r="U26" s="590" t="s">
        <v>1021</v>
      </c>
      <c r="V26" s="581" t="s">
        <v>274</v>
      </c>
      <c r="W26" s="584" t="s">
        <v>942</v>
      </c>
      <c r="X26" s="580" t="s">
        <v>921</v>
      </c>
      <c r="Y26" s="580">
        <v>1</v>
      </c>
    </row>
    <row r="27" spans="2:25">
      <c r="B27" s="710"/>
      <c r="C27" s="577" t="s">
        <v>1022</v>
      </c>
      <c r="D27" s="578" t="s">
        <v>19</v>
      </c>
      <c r="E27" s="583">
        <v>62638.323509223599</v>
      </c>
      <c r="F27" s="583">
        <v>0</v>
      </c>
      <c r="G27" s="579" t="s">
        <v>1023</v>
      </c>
      <c r="H27" s="586" t="s">
        <v>274</v>
      </c>
      <c r="I27" s="584" t="s">
        <v>940</v>
      </c>
      <c r="J27" s="579" t="s">
        <v>921</v>
      </c>
      <c r="K27" s="579">
        <v>1</v>
      </c>
      <c r="P27" s="710"/>
      <c r="Q27" s="577" t="s">
        <v>1012</v>
      </c>
      <c r="R27" s="581" t="s">
        <v>19</v>
      </c>
      <c r="S27" s="578">
        <v>62638.323509223599</v>
      </c>
      <c r="T27" s="578">
        <v>0</v>
      </c>
      <c r="U27" s="579" t="s">
        <v>1024</v>
      </c>
      <c r="V27" s="581" t="s">
        <v>274</v>
      </c>
      <c r="W27" s="584" t="s">
        <v>942</v>
      </c>
      <c r="X27" s="580" t="s">
        <v>921</v>
      </c>
      <c r="Y27" s="580">
        <v>1</v>
      </c>
    </row>
    <row r="28" spans="2:25">
      <c r="B28" s="710"/>
      <c r="C28" s="577" t="s">
        <v>1014</v>
      </c>
      <c r="D28" s="578" t="s">
        <v>19</v>
      </c>
      <c r="E28" s="583">
        <v>62352.960570676631</v>
      </c>
      <c r="F28" s="583">
        <v>0</v>
      </c>
      <c r="G28" s="579" t="s">
        <v>1025</v>
      </c>
      <c r="H28" s="586" t="s">
        <v>274</v>
      </c>
      <c r="I28" s="584" t="s">
        <v>940</v>
      </c>
      <c r="J28" s="579" t="s">
        <v>921</v>
      </c>
      <c r="K28" s="579">
        <v>1</v>
      </c>
      <c r="P28" s="710"/>
      <c r="Q28" s="577" t="s">
        <v>1016</v>
      </c>
      <c r="R28" s="581" t="s">
        <v>19</v>
      </c>
      <c r="S28" s="578">
        <v>62352.960570676631</v>
      </c>
      <c r="T28" s="578">
        <v>0</v>
      </c>
      <c r="U28" s="579" t="s">
        <v>1026</v>
      </c>
      <c r="V28" s="581" t="s">
        <v>274</v>
      </c>
      <c r="W28" s="584" t="s">
        <v>942</v>
      </c>
      <c r="X28" s="580" t="s">
        <v>921</v>
      </c>
      <c r="Y28" s="580">
        <v>1</v>
      </c>
    </row>
    <row r="29" spans="2:25">
      <c r="B29" s="710"/>
      <c r="C29" s="577" t="s">
        <v>1027</v>
      </c>
      <c r="D29" s="578" t="s">
        <v>19</v>
      </c>
      <c r="E29" s="583">
        <v>62215.644393139279</v>
      </c>
      <c r="F29" s="583">
        <v>0</v>
      </c>
      <c r="G29" s="579" t="s">
        <v>1028</v>
      </c>
      <c r="H29" s="586" t="s">
        <v>274</v>
      </c>
      <c r="I29" s="584" t="s">
        <v>940</v>
      </c>
      <c r="J29" s="579" t="s">
        <v>921</v>
      </c>
      <c r="K29" s="579">
        <v>1</v>
      </c>
      <c r="P29" s="710"/>
      <c r="Q29" s="577" t="s">
        <v>1029</v>
      </c>
      <c r="R29" s="581" t="s">
        <v>19</v>
      </c>
      <c r="S29" s="578">
        <v>62215.644393139279</v>
      </c>
      <c r="T29" s="578">
        <v>0</v>
      </c>
      <c r="U29" s="579" t="s">
        <v>1030</v>
      </c>
      <c r="V29" s="581" t="s">
        <v>274</v>
      </c>
      <c r="W29" s="584" t="s">
        <v>942</v>
      </c>
      <c r="X29" s="580" t="s">
        <v>921</v>
      </c>
      <c r="Y29" s="580">
        <v>1</v>
      </c>
    </row>
    <row r="30" spans="2:25">
      <c r="B30" s="711"/>
      <c r="C30" s="577" t="s">
        <v>1031</v>
      </c>
      <c r="D30" s="578" t="s">
        <v>274</v>
      </c>
      <c r="E30" s="583">
        <v>-6167.6691145293653</v>
      </c>
      <c r="F30" s="583" t="s">
        <v>274</v>
      </c>
      <c r="G30" s="579" t="s">
        <v>274</v>
      </c>
      <c r="H30" s="586" t="s">
        <v>274</v>
      </c>
      <c r="I30" s="584" t="s">
        <v>274</v>
      </c>
      <c r="J30" s="579" t="s">
        <v>274</v>
      </c>
      <c r="K30" s="579" t="s">
        <v>274</v>
      </c>
      <c r="P30" s="711"/>
      <c r="Q30" s="577" t="s">
        <v>1031</v>
      </c>
      <c r="R30" s="581" t="s">
        <v>274</v>
      </c>
      <c r="S30" s="578">
        <v>-6167.6691145293653</v>
      </c>
      <c r="T30" s="578" t="s">
        <v>274</v>
      </c>
      <c r="U30" s="581" t="s">
        <v>274</v>
      </c>
      <c r="V30" s="581" t="s">
        <v>274</v>
      </c>
      <c r="W30" s="581" t="s">
        <v>274</v>
      </c>
      <c r="X30" s="581" t="s">
        <v>274</v>
      </c>
      <c r="Y30" s="581" t="s">
        <v>274</v>
      </c>
    </row>
    <row r="31" spans="2:25">
      <c r="B31" s="712" t="s">
        <v>765</v>
      </c>
      <c r="C31" s="575" t="s">
        <v>1035</v>
      </c>
      <c r="D31" s="589" t="s">
        <v>19</v>
      </c>
      <c r="E31" s="583">
        <v>234911.51656424374</v>
      </c>
      <c r="F31" s="583">
        <v>2321.1217315173403</v>
      </c>
      <c r="G31" s="583" t="s">
        <v>1036</v>
      </c>
      <c r="H31" s="586" t="s">
        <v>274</v>
      </c>
      <c r="I31" s="584" t="s">
        <v>1037</v>
      </c>
      <c r="J31" s="587" t="s">
        <v>1038</v>
      </c>
      <c r="K31" s="586">
        <v>2</v>
      </c>
      <c r="P31" s="712" t="s">
        <v>765</v>
      </c>
      <c r="Q31" s="577" t="s">
        <v>1039</v>
      </c>
      <c r="R31" s="583" t="s">
        <v>19</v>
      </c>
      <c r="S31" s="578">
        <v>234911.51656424374</v>
      </c>
      <c r="T31" s="578">
        <v>2321.1217315173403</v>
      </c>
      <c r="U31" s="578" t="s">
        <v>1040</v>
      </c>
      <c r="V31" s="581" t="s">
        <v>274</v>
      </c>
      <c r="W31" s="584" t="s">
        <v>1041</v>
      </c>
      <c r="X31" s="587" t="s">
        <v>947</v>
      </c>
      <c r="Y31" s="582">
        <v>2</v>
      </c>
    </row>
    <row r="32" spans="2:25">
      <c r="B32" s="711"/>
      <c r="C32" s="575" t="s">
        <v>1042</v>
      </c>
      <c r="D32" s="589" t="s">
        <v>19</v>
      </c>
      <c r="E32" s="583">
        <v>829543.64149034198</v>
      </c>
      <c r="F32" s="583">
        <v>12093.943327696439</v>
      </c>
      <c r="G32" s="586" t="s">
        <v>1043</v>
      </c>
      <c r="H32" s="586" t="s">
        <v>274</v>
      </c>
      <c r="I32" s="584" t="s">
        <v>956</v>
      </c>
      <c r="J32" s="586" t="s">
        <v>925</v>
      </c>
      <c r="K32" s="586">
        <v>1</v>
      </c>
      <c r="P32" s="711"/>
      <c r="Q32" s="577" t="s">
        <v>1044</v>
      </c>
      <c r="R32" s="583" t="s">
        <v>19</v>
      </c>
      <c r="S32" s="578">
        <v>829543.64149034198</v>
      </c>
      <c r="T32" s="578">
        <v>12093.943327696439</v>
      </c>
      <c r="U32" s="586" t="s">
        <v>1045</v>
      </c>
      <c r="V32" s="581" t="s">
        <v>274</v>
      </c>
      <c r="W32" s="584" t="s">
        <v>959</v>
      </c>
      <c r="X32" s="587" t="s">
        <v>929</v>
      </c>
      <c r="Y32" s="582">
        <v>1</v>
      </c>
    </row>
    <row r="33" spans="2:25">
      <c r="B33" s="577" t="s">
        <v>885</v>
      </c>
      <c r="C33" s="575" t="s">
        <v>1046</v>
      </c>
      <c r="D33" s="589" t="s">
        <v>19</v>
      </c>
      <c r="E33" s="583">
        <v>45525.721435853615</v>
      </c>
      <c r="F33" s="583">
        <v>1888.9313532535814</v>
      </c>
      <c r="G33" s="586" t="s">
        <v>1047</v>
      </c>
      <c r="H33" s="586" t="s">
        <v>274</v>
      </c>
      <c r="I33" s="584" t="s">
        <v>1048</v>
      </c>
      <c r="J33" s="586" t="s">
        <v>945</v>
      </c>
      <c r="K33" s="586">
        <v>12</v>
      </c>
      <c r="P33" s="577" t="s">
        <v>1049</v>
      </c>
      <c r="Q33" s="577" t="s">
        <v>1050</v>
      </c>
      <c r="R33" s="583" t="s">
        <v>19</v>
      </c>
      <c r="S33" s="578">
        <v>45525.721435853615</v>
      </c>
      <c r="T33" s="578">
        <v>1888.9313532535814</v>
      </c>
      <c r="U33" s="586" t="s">
        <v>1051</v>
      </c>
      <c r="V33" s="581" t="s">
        <v>274</v>
      </c>
      <c r="W33" s="584" t="s">
        <v>1052</v>
      </c>
      <c r="X33" s="587" t="s">
        <v>1034</v>
      </c>
      <c r="Y33" s="582">
        <v>12</v>
      </c>
    </row>
    <row r="34" spans="2:25">
      <c r="B34" s="712" t="s">
        <v>136</v>
      </c>
      <c r="C34" s="575" t="s">
        <v>954</v>
      </c>
      <c r="D34" s="583" t="s">
        <v>321</v>
      </c>
      <c r="E34" s="583">
        <v>99883.309937091719</v>
      </c>
      <c r="F34" s="583">
        <v>5941.8283313275051</v>
      </c>
      <c r="G34" s="582" t="s">
        <v>1054</v>
      </c>
      <c r="H34" s="587" t="s">
        <v>274</v>
      </c>
      <c r="I34" s="584" t="s">
        <v>1055</v>
      </c>
      <c r="J34" s="587" t="s">
        <v>921</v>
      </c>
      <c r="K34" s="580">
        <v>1</v>
      </c>
      <c r="P34" s="713" t="s">
        <v>136</v>
      </c>
      <c r="Q34" s="575" t="s">
        <v>1060</v>
      </c>
      <c r="R34" s="581" t="s">
        <v>321</v>
      </c>
      <c r="S34" s="581">
        <v>99883.309937091719</v>
      </c>
      <c r="T34" s="581">
        <v>5941.8283313275051</v>
      </c>
      <c r="U34" s="579" t="s">
        <v>1061</v>
      </c>
      <c r="V34" s="581" t="s">
        <v>274</v>
      </c>
      <c r="W34" s="584" t="s">
        <v>1032</v>
      </c>
      <c r="X34" s="580" t="s">
        <v>1062</v>
      </c>
      <c r="Y34" s="580">
        <v>1</v>
      </c>
    </row>
    <row r="35" spans="2:25">
      <c r="B35" s="710"/>
      <c r="C35" s="575" t="s">
        <v>1056</v>
      </c>
      <c r="D35" s="583" t="s">
        <v>321</v>
      </c>
      <c r="E35" s="583">
        <v>54808.457599724745</v>
      </c>
      <c r="F35" s="583">
        <v>2719.8785257606373</v>
      </c>
      <c r="G35" s="583" t="s">
        <v>1057</v>
      </c>
      <c r="H35" s="587" t="s">
        <v>274</v>
      </c>
      <c r="I35" s="584" t="s">
        <v>1058</v>
      </c>
      <c r="J35" s="583" t="s">
        <v>1059</v>
      </c>
      <c r="K35" s="583">
        <v>1</v>
      </c>
      <c r="P35" s="714"/>
      <c r="Q35" s="575" t="s">
        <v>963</v>
      </c>
      <c r="R35" s="581" t="s">
        <v>321</v>
      </c>
      <c r="S35" s="581">
        <v>54808.457599724745</v>
      </c>
      <c r="T35" s="581">
        <v>2719.8785257606373</v>
      </c>
      <c r="U35" s="579" t="s">
        <v>1064</v>
      </c>
      <c r="V35" s="581" t="s">
        <v>274</v>
      </c>
      <c r="W35" s="584" t="s">
        <v>977</v>
      </c>
      <c r="X35" s="580" t="s">
        <v>1062</v>
      </c>
      <c r="Y35" s="580">
        <v>1</v>
      </c>
    </row>
    <row r="36" spans="2:25">
      <c r="B36" s="710"/>
      <c r="C36" s="575" t="s">
        <v>960</v>
      </c>
      <c r="D36" s="583" t="s">
        <v>321</v>
      </c>
      <c r="E36" s="583">
        <v>153954.16188667252</v>
      </c>
      <c r="F36" s="583">
        <v>1148.3317064312398</v>
      </c>
      <c r="G36" s="583" t="s">
        <v>1063</v>
      </c>
      <c r="H36" s="587" t="s">
        <v>274</v>
      </c>
      <c r="I36" s="584" t="s">
        <v>1058</v>
      </c>
      <c r="J36" s="583" t="s">
        <v>1059</v>
      </c>
      <c r="K36" s="583">
        <v>1</v>
      </c>
      <c r="P36" s="714"/>
      <c r="Q36" s="575" t="s">
        <v>972</v>
      </c>
      <c r="R36" s="581" t="s">
        <v>321</v>
      </c>
      <c r="S36" s="581">
        <v>153954.16188667252</v>
      </c>
      <c r="T36" s="581">
        <v>1148.3317064312398</v>
      </c>
      <c r="U36" s="579" t="s">
        <v>1066</v>
      </c>
      <c r="V36" s="581" t="s">
        <v>274</v>
      </c>
      <c r="W36" s="584" t="s">
        <v>1067</v>
      </c>
      <c r="X36" s="580" t="s">
        <v>1068</v>
      </c>
      <c r="Y36" s="580">
        <v>1</v>
      </c>
    </row>
    <row r="37" spans="2:25">
      <c r="B37" s="711"/>
      <c r="C37" s="575" t="s">
        <v>970</v>
      </c>
      <c r="D37" s="583" t="s">
        <v>321</v>
      </c>
      <c r="E37" s="583">
        <v>127455.06191916321</v>
      </c>
      <c r="F37" s="583">
        <v>55.679503531520254</v>
      </c>
      <c r="G37" s="583" t="s">
        <v>1065</v>
      </c>
      <c r="H37" s="587" t="s">
        <v>274</v>
      </c>
      <c r="I37" s="584" t="s">
        <v>1058</v>
      </c>
      <c r="J37" s="583" t="s">
        <v>1059</v>
      </c>
      <c r="K37" s="583">
        <v>2</v>
      </c>
      <c r="P37" s="715"/>
      <c r="Q37" s="575" t="s">
        <v>1197</v>
      </c>
      <c r="R37" s="581" t="s">
        <v>321</v>
      </c>
      <c r="S37" s="581">
        <v>127455.06191916321</v>
      </c>
      <c r="T37" s="581">
        <v>55.679503531520254</v>
      </c>
      <c r="U37" s="579" t="s">
        <v>1129</v>
      </c>
      <c r="V37" s="581" t="s">
        <v>274</v>
      </c>
      <c r="W37" s="584">
        <v>47367</v>
      </c>
      <c r="X37" s="580" t="s">
        <v>1130</v>
      </c>
      <c r="Y37" s="580">
        <v>2</v>
      </c>
    </row>
    <row r="38" spans="2:25">
      <c r="B38" s="710" t="s">
        <v>142</v>
      </c>
      <c r="C38" s="577" t="s">
        <v>1042</v>
      </c>
      <c r="D38" s="583" t="s">
        <v>321</v>
      </c>
      <c r="E38" s="583">
        <v>37201.233414762071</v>
      </c>
      <c r="F38" s="583">
        <v>2213.8443108753154</v>
      </c>
      <c r="G38" s="592" t="s">
        <v>1057</v>
      </c>
      <c r="H38" s="587" t="s">
        <v>274</v>
      </c>
      <c r="I38" s="584" t="s">
        <v>1058</v>
      </c>
      <c r="J38" s="583" t="s">
        <v>1059</v>
      </c>
      <c r="K38" s="583">
        <v>1</v>
      </c>
      <c r="P38" s="710" t="s">
        <v>142</v>
      </c>
      <c r="Q38" s="575" t="s">
        <v>1044</v>
      </c>
      <c r="R38" s="581" t="s">
        <v>321</v>
      </c>
      <c r="S38" s="581">
        <v>37201.233414762071</v>
      </c>
      <c r="T38" s="581">
        <v>2213.8443108753154</v>
      </c>
      <c r="U38" s="579" t="s">
        <v>1061</v>
      </c>
      <c r="V38" s="581" t="s">
        <v>274</v>
      </c>
      <c r="W38" s="584" t="s">
        <v>1032</v>
      </c>
      <c r="X38" s="580" t="s">
        <v>1062</v>
      </c>
      <c r="Y38" s="580">
        <v>1</v>
      </c>
    </row>
    <row r="39" spans="2:25">
      <c r="B39" s="710"/>
      <c r="C39" s="575" t="s">
        <v>920</v>
      </c>
      <c r="D39" s="583" t="s">
        <v>321</v>
      </c>
      <c r="E39" s="583">
        <v>33391.692921857772</v>
      </c>
      <c r="F39" s="583">
        <v>1658.274040621076</v>
      </c>
      <c r="G39" s="592" t="s">
        <v>1063</v>
      </c>
      <c r="H39" s="587" t="s">
        <v>274</v>
      </c>
      <c r="I39" s="584" t="s">
        <v>975</v>
      </c>
      <c r="J39" s="583" t="s">
        <v>1059</v>
      </c>
      <c r="K39" s="583">
        <v>1</v>
      </c>
      <c r="P39" s="710"/>
      <c r="Q39" s="575" t="s">
        <v>922</v>
      </c>
      <c r="R39" s="581" t="s">
        <v>321</v>
      </c>
      <c r="S39" s="581">
        <v>33391.692921857772</v>
      </c>
      <c r="T39" s="581">
        <v>1658.274040621076</v>
      </c>
      <c r="U39" s="579" t="s">
        <v>1064</v>
      </c>
      <c r="V39" s="581" t="s">
        <v>274</v>
      </c>
      <c r="W39" s="584" t="s">
        <v>977</v>
      </c>
      <c r="X39" s="580" t="s">
        <v>1062</v>
      </c>
      <c r="Y39" s="580">
        <v>1</v>
      </c>
    </row>
    <row r="40" spans="2:25">
      <c r="B40" s="577" t="s">
        <v>409</v>
      </c>
      <c r="C40" s="575" t="s">
        <v>1042</v>
      </c>
      <c r="D40" s="583" t="s">
        <v>19</v>
      </c>
      <c r="E40" s="583">
        <v>142836.42097689546</v>
      </c>
      <c r="F40" s="583">
        <v>56708.829110705155</v>
      </c>
      <c r="G40" s="582" t="s">
        <v>1069</v>
      </c>
      <c r="H40" s="587" t="s">
        <v>274</v>
      </c>
      <c r="I40" s="584" t="s">
        <v>1070</v>
      </c>
      <c r="J40" s="587" t="s">
        <v>951</v>
      </c>
      <c r="K40" s="580">
        <v>2</v>
      </c>
      <c r="P40" s="577" t="s">
        <v>409</v>
      </c>
      <c r="Q40" s="575" t="s">
        <v>1044</v>
      </c>
      <c r="R40" s="583" t="s">
        <v>19</v>
      </c>
      <c r="S40" s="581">
        <v>142836.42097689546</v>
      </c>
      <c r="T40" s="581">
        <v>56708.829110705155</v>
      </c>
      <c r="U40" s="582" t="s">
        <v>1071</v>
      </c>
      <c r="V40" s="581" t="s">
        <v>274</v>
      </c>
      <c r="W40" s="584" t="s">
        <v>1067</v>
      </c>
      <c r="X40" s="582" t="s">
        <v>947</v>
      </c>
      <c r="Y40" s="580">
        <v>2</v>
      </c>
    </row>
    <row r="41" spans="2:25">
      <c r="B41" s="714" t="s">
        <v>139</v>
      </c>
      <c r="C41" s="575" t="s">
        <v>931</v>
      </c>
      <c r="D41" s="583" t="s">
        <v>321</v>
      </c>
      <c r="E41" s="583">
        <v>10175.08503520289</v>
      </c>
      <c r="F41" s="583">
        <v>104.30481702359823</v>
      </c>
      <c r="G41" s="592" t="s">
        <v>1054</v>
      </c>
      <c r="H41" s="587" t="s">
        <v>274</v>
      </c>
      <c r="I41" s="584" t="s">
        <v>1055</v>
      </c>
      <c r="J41" s="587" t="s">
        <v>1034</v>
      </c>
      <c r="K41" s="580">
        <v>12</v>
      </c>
      <c r="P41" s="714" t="s">
        <v>139</v>
      </c>
      <c r="Q41" s="575" t="s">
        <v>1072</v>
      </c>
      <c r="R41" s="583" t="s">
        <v>321</v>
      </c>
      <c r="S41" s="581">
        <v>10175.08503520289</v>
      </c>
      <c r="T41" s="581">
        <v>104.30481702359823</v>
      </c>
      <c r="U41" s="579" t="s">
        <v>1131</v>
      </c>
      <c r="V41" s="581" t="s">
        <v>274</v>
      </c>
      <c r="W41" s="584" t="s">
        <v>937</v>
      </c>
      <c r="X41" s="582" t="s">
        <v>1034</v>
      </c>
      <c r="Y41" s="580">
        <v>12</v>
      </c>
    </row>
    <row r="42" spans="2:25">
      <c r="B42" s="714"/>
      <c r="C42" s="575" t="s">
        <v>1072</v>
      </c>
      <c r="D42" s="583" t="s">
        <v>321</v>
      </c>
      <c r="E42" s="583">
        <v>9535.0192620334583</v>
      </c>
      <c r="F42" s="583">
        <v>567.43046699253864</v>
      </c>
      <c r="G42" s="592" t="s">
        <v>1073</v>
      </c>
      <c r="H42" s="587" t="s">
        <v>274</v>
      </c>
      <c r="I42" s="584" t="s">
        <v>933</v>
      </c>
      <c r="J42" s="587" t="s">
        <v>945</v>
      </c>
      <c r="K42" s="580">
        <v>1</v>
      </c>
      <c r="P42" s="714"/>
      <c r="Q42" s="593" t="s">
        <v>941</v>
      </c>
      <c r="R42" s="581" t="s">
        <v>321</v>
      </c>
      <c r="S42" s="581">
        <v>9535.0192620334583</v>
      </c>
      <c r="T42" s="581">
        <v>567.43046699253864</v>
      </c>
      <c r="U42" s="579" t="s">
        <v>1061</v>
      </c>
      <c r="V42" s="581" t="s">
        <v>274</v>
      </c>
      <c r="W42" s="584" t="s">
        <v>1032</v>
      </c>
      <c r="X42" s="582" t="s">
        <v>1062</v>
      </c>
      <c r="Y42" s="580">
        <v>1</v>
      </c>
    </row>
    <row r="43" spans="2:25">
      <c r="B43" s="714"/>
      <c r="C43" s="575" t="s">
        <v>938</v>
      </c>
      <c r="D43" s="583" t="s">
        <v>321</v>
      </c>
      <c r="E43" s="583">
        <v>11414.883845932261</v>
      </c>
      <c r="F43" s="583">
        <v>566.7096606161025</v>
      </c>
      <c r="G43" s="592" t="s">
        <v>1057</v>
      </c>
      <c r="H43" s="587" t="s">
        <v>274</v>
      </c>
      <c r="I43" s="584" t="s">
        <v>1058</v>
      </c>
      <c r="J43" s="583" t="s">
        <v>1059</v>
      </c>
      <c r="K43" s="583">
        <v>1</v>
      </c>
      <c r="P43" s="714"/>
      <c r="Q43" s="575" t="s">
        <v>952</v>
      </c>
      <c r="R43" s="581" t="s">
        <v>321</v>
      </c>
      <c r="S43" s="581">
        <v>11414.883845932261</v>
      </c>
      <c r="T43" s="581">
        <v>566.7096606161025</v>
      </c>
      <c r="U43" s="579" t="s">
        <v>1064</v>
      </c>
      <c r="V43" s="581" t="s">
        <v>274</v>
      </c>
      <c r="W43" s="584" t="s">
        <v>977</v>
      </c>
      <c r="X43" s="580" t="s">
        <v>1062</v>
      </c>
      <c r="Y43" s="580">
        <v>1</v>
      </c>
    </row>
    <row r="44" spans="2:25">
      <c r="B44" s="714"/>
      <c r="C44" s="575" t="s">
        <v>948</v>
      </c>
      <c r="D44" s="583" t="s">
        <v>321</v>
      </c>
      <c r="E44" s="583">
        <v>39360.720214806424</v>
      </c>
      <c r="F44" s="583">
        <v>17.265455690675363</v>
      </c>
      <c r="G44" s="592" t="s">
        <v>1063</v>
      </c>
      <c r="H44" s="587" t="s">
        <v>274</v>
      </c>
      <c r="I44" s="584" t="s">
        <v>975</v>
      </c>
      <c r="J44" s="583" t="s">
        <v>1059</v>
      </c>
      <c r="K44" s="583">
        <v>4</v>
      </c>
      <c r="P44" s="714"/>
      <c r="Q44" s="575" t="s">
        <v>1198</v>
      </c>
      <c r="R44" s="581" t="s">
        <v>321</v>
      </c>
      <c r="S44" s="581">
        <v>39360.720214806424</v>
      </c>
      <c r="T44" s="581">
        <v>17.265455690675363</v>
      </c>
      <c r="U44" s="579" t="s">
        <v>1129</v>
      </c>
      <c r="V44" s="581" t="s">
        <v>274</v>
      </c>
      <c r="W44" s="584" t="s">
        <v>1132</v>
      </c>
      <c r="X44" s="580" t="s">
        <v>1133</v>
      </c>
      <c r="Y44" s="580">
        <v>4</v>
      </c>
    </row>
    <row r="45" spans="2:25">
      <c r="B45" s="712" t="s">
        <v>138</v>
      </c>
      <c r="C45" s="575" t="s">
        <v>1072</v>
      </c>
      <c r="D45" s="583" t="s">
        <v>321</v>
      </c>
      <c r="E45" s="583">
        <v>19111.390851257562</v>
      </c>
      <c r="F45" s="583">
        <v>195.8036499324871</v>
      </c>
      <c r="G45" s="592" t="s">
        <v>1073</v>
      </c>
      <c r="H45" s="583" t="s">
        <v>274</v>
      </c>
      <c r="I45" s="584" t="s">
        <v>933</v>
      </c>
      <c r="J45" s="587" t="s">
        <v>945</v>
      </c>
      <c r="K45" s="583">
        <v>12</v>
      </c>
      <c r="P45" s="712" t="s">
        <v>138</v>
      </c>
      <c r="Q45" s="575" t="s">
        <v>1072</v>
      </c>
      <c r="R45" s="583" t="s">
        <v>321</v>
      </c>
      <c r="S45" s="581">
        <v>19111.390851257562</v>
      </c>
      <c r="T45" s="581">
        <v>195.8036499324871</v>
      </c>
      <c r="U45" s="592" t="s">
        <v>1131</v>
      </c>
      <c r="V45" s="581" t="s">
        <v>274</v>
      </c>
      <c r="W45" s="584" t="s">
        <v>937</v>
      </c>
      <c r="X45" s="582" t="s">
        <v>1034</v>
      </c>
      <c r="Y45" s="580">
        <v>12</v>
      </c>
    </row>
    <row r="46" spans="2:25">
      <c r="B46" s="710"/>
      <c r="C46" s="575" t="s">
        <v>931</v>
      </c>
      <c r="D46" s="583" t="s">
        <v>321</v>
      </c>
      <c r="E46" s="583">
        <v>14929.69880523515</v>
      </c>
      <c r="F46" s="583">
        <v>741.88247703666696</v>
      </c>
      <c r="G46" s="592" t="s">
        <v>1063</v>
      </c>
      <c r="H46" s="583" t="s">
        <v>274</v>
      </c>
      <c r="I46" s="584" t="s">
        <v>1074</v>
      </c>
      <c r="J46" s="583" t="s">
        <v>1059</v>
      </c>
      <c r="K46" s="583">
        <v>1</v>
      </c>
      <c r="P46" s="710"/>
      <c r="Q46" s="575" t="s">
        <v>934</v>
      </c>
      <c r="R46" s="583" t="s">
        <v>321</v>
      </c>
      <c r="S46" s="581">
        <v>14929.69880523515</v>
      </c>
      <c r="T46" s="581">
        <v>741.88247703666696</v>
      </c>
      <c r="U46" s="579" t="s">
        <v>1064</v>
      </c>
      <c r="V46" s="581" t="s">
        <v>274</v>
      </c>
      <c r="W46" s="584" t="s">
        <v>977</v>
      </c>
      <c r="X46" s="580" t="s">
        <v>1062</v>
      </c>
      <c r="Y46" s="580">
        <v>1</v>
      </c>
    </row>
    <row r="47" spans="2:25">
      <c r="B47" s="710"/>
      <c r="C47" s="575" t="s">
        <v>938</v>
      </c>
      <c r="D47" s="583" t="s">
        <v>321</v>
      </c>
      <c r="E47" s="583">
        <v>24885.349991621835</v>
      </c>
      <c r="F47" s="583">
        <v>185.23912171441393</v>
      </c>
      <c r="G47" s="592" t="s">
        <v>1066</v>
      </c>
      <c r="H47" s="583" t="s">
        <v>274</v>
      </c>
      <c r="I47" s="584" t="s">
        <v>1070</v>
      </c>
      <c r="J47" s="583" t="s">
        <v>1128</v>
      </c>
      <c r="K47" s="583">
        <v>1</v>
      </c>
      <c r="P47" s="710"/>
      <c r="Q47" s="575" t="s">
        <v>941</v>
      </c>
      <c r="R47" s="583" t="s">
        <v>321</v>
      </c>
      <c r="S47" s="581">
        <v>24885.349991621835</v>
      </c>
      <c r="T47" s="581">
        <v>185.23912171441393</v>
      </c>
      <c r="U47" s="579" t="s">
        <v>1066</v>
      </c>
      <c r="V47" s="581" t="s">
        <v>274</v>
      </c>
      <c r="W47" s="584" t="s">
        <v>1067</v>
      </c>
      <c r="X47" s="580" t="s">
        <v>1068</v>
      </c>
      <c r="Y47" s="580">
        <v>1</v>
      </c>
    </row>
    <row r="48" spans="2:25">
      <c r="B48" s="711"/>
      <c r="C48" s="575" t="s">
        <v>952</v>
      </c>
      <c r="D48" s="594" t="s">
        <v>321</v>
      </c>
      <c r="E48" s="583">
        <v>23355.135741729486</v>
      </c>
      <c r="F48" s="583">
        <v>10.263844726651129</v>
      </c>
      <c r="G48" s="592" t="s">
        <v>1129</v>
      </c>
      <c r="H48" s="583" t="s">
        <v>274</v>
      </c>
      <c r="I48" s="584">
        <v>45551</v>
      </c>
      <c r="J48" s="583" t="s">
        <v>1059</v>
      </c>
      <c r="K48" s="583">
        <v>2</v>
      </c>
      <c r="P48" s="711"/>
      <c r="Q48" s="575" t="s">
        <v>952</v>
      </c>
      <c r="R48" s="583" t="s">
        <v>321</v>
      </c>
      <c r="S48" s="581">
        <v>23355.135741729486</v>
      </c>
      <c r="T48" s="581">
        <v>10.263844726651129</v>
      </c>
      <c r="U48" s="579" t="s">
        <v>1129</v>
      </c>
      <c r="V48" s="581"/>
      <c r="W48" s="584" t="s">
        <v>1132</v>
      </c>
      <c r="X48" s="580" t="s">
        <v>1130</v>
      </c>
      <c r="Y48" s="580">
        <v>2</v>
      </c>
    </row>
    <row r="49" spans="2:25">
      <c r="B49" s="712" t="s">
        <v>137</v>
      </c>
      <c r="C49" s="593" t="s">
        <v>1075</v>
      </c>
      <c r="D49" s="583" t="s">
        <v>321</v>
      </c>
      <c r="E49" s="583">
        <v>17198.662600421943</v>
      </c>
      <c r="F49" s="583">
        <v>176.20746419702689</v>
      </c>
      <c r="G49" s="583" t="s">
        <v>1076</v>
      </c>
      <c r="H49" s="587" t="s">
        <v>274</v>
      </c>
      <c r="I49" s="584" t="s">
        <v>1074</v>
      </c>
      <c r="J49" s="587" t="s">
        <v>945</v>
      </c>
      <c r="K49" s="583">
        <v>12</v>
      </c>
      <c r="P49" s="712" t="s">
        <v>137</v>
      </c>
      <c r="Q49" s="593" t="s">
        <v>1075</v>
      </c>
      <c r="R49" s="583" t="s">
        <v>321</v>
      </c>
      <c r="S49" s="581">
        <v>17198.662600421943</v>
      </c>
      <c r="T49" s="581">
        <v>176.20746419702689</v>
      </c>
      <c r="U49" s="592" t="s">
        <v>1134</v>
      </c>
      <c r="V49" s="581" t="s">
        <v>274</v>
      </c>
      <c r="W49" s="584" t="s">
        <v>937</v>
      </c>
      <c r="X49" s="582" t="s">
        <v>1034</v>
      </c>
      <c r="Y49" s="580">
        <v>12</v>
      </c>
    </row>
    <row r="50" spans="2:25">
      <c r="B50" s="710"/>
      <c r="C50" s="575" t="s">
        <v>930</v>
      </c>
      <c r="D50" s="583" t="s">
        <v>321</v>
      </c>
      <c r="E50" s="589">
        <v>24962.518968379209</v>
      </c>
      <c r="F50" s="589">
        <v>1485.5187741345969</v>
      </c>
      <c r="G50" s="592" t="s">
        <v>1057</v>
      </c>
      <c r="H50" s="587" t="s">
        <v>274</v>
      </c>
      <c r="I50" s="584" t="s">
        <v>1058</v>
      </c>
      <c r="J50" s="583" t="s">
        <v>1059</v>
      </c>
      <c r="K50" s="580">
        <v>1</v>
      </c>
      <c r="P50" s="710"/>
      <c r="Q50" s="575" t="s">
        <v>930</v>
      </c>
      <c r="R50" s="583" t="s">
        <v>321</v>
      </c>
      <c r="S50" s="581">
        <v>24962.518968379209</v>
      </c>
      <c r="T50" s="581">
        <v>1485.5187741345969</v>
      </c>
      <c r="U50" s="592" t="s">
        <v>1061</v>
      </c>
      <c r="V50" s="581" t="s">
        <v>274</v>
      </c>
      <c r="W50" s="584" t="s">
        <v>1032</v>
      </c>
      <c r="X50" s="580" t="s">
        <v>1062</v>
      </c>
      <c r="Y50" s="580">
        <v>1</v>
      </c>
    </row>
    <row r="51" spans="2:25">
      <c r="B51" s="710"/>
      <c r="C51" s="575" t="s">
        <v>931</v>
      </c>
      <c r="D51" s="583" t="s">
        <v>321</v>
      </c>
      <c r="E51" s="589">
        <v>17420.995118344719</v>
      </c>
      <c r="F51" s="589">
        <v>865.45182354199596</v>
      </c>
      <c r="G51" s="592" t="s">
        <v>1063</v>
      </c>
      <c r="H51" s="587" t="s">
        <v>274</v>
      </c>
      <c r="I51" s="584" t="s">
        <v>975</v>
      </c>
      <c r="J51" s="583" t="s">
        <v>1059</v>
      </c>
      <c r="K51" s="580">
        <v>1</v>
      </c>
      <c r="P51" s="710"/>
      <c r="Q51" s="575" t="s">
        <v>934</v>
      </c>
      <c r="R51" s="583" t="s">
        <v>321</v>
      </c>
      <c r="S51" s="581">
        <v>17420.995118344719</v>
      </c>
      <c r="T51" s="581">
        <v>865.45182354199596</v>
      </c>
      <c r="U51" s="579" t="s">
        <v>1064</v>
      </c>
      <c r="V51" s="581" t="s">
        <v>274</v>
      </c>
      <c r="W51" s="584" t="s">
        <v>977</v>
      </c>
      <c r="X51" s="580" t="s">
        <v>1062</v>
      </c>
      <c r="Y51" s="580">
        <v>1</v>
      </c>
    </row>
    <row r="52" spans="2:25">
      <c r="B52" s="711"/>
      <c r="C52" s="575" t="s">
        <v>938</v>
      </c>
      <c r="D52" s="583" t="s">
        <v>321</v>
      </c>
      <c r="E52" s="589">
        <v>48756.532302035368</v>
      </c>
      <c r="F52" s="589">
        <v>21.399284181201715</v>
      </c>
      <c r="G52" s="592" t="s">
        <v>1065</v>
      </c>
      <c r="H52" s="587" t="s">
        <v>274</v>
      </c>
      <c r="I52" s="584" t="s">
        <v>1074</v>
      </c>
      <c r="J52" s="583" t="s">
        <v>1059</v>
      </c>
      <c r="K52" s="580">
        <v>2</v>
      </c>
      <c r="P52" s="711"/>
      <c r="Q52" s="575" t="s">
        <v>941</v>
      </c>
      <c r="R52" s="583" t="s">
        <v>321</v>
      </c>
      <c r="S52" s="581">
        <v>48756.532302035368</v>
      </c>
      <c r="T52" s="581">
        <v>21.399284181201715</v>
      </c>
      <c r="U52" s="579" t="s">
        <v>1129</v>
      </c>
      <c r="V52" s="581" t="s">
        <v>274</v>
      </c>
      <c r="W52" s="584" t="s">
        <v>1132</v>
      </c>
      <c r="X52" s="580" t="s">
        <v>1130</v>
      </c>
      <c r="Y52" s="580">
        <v>2</v>
      </c>
    </row>
    <row r="53" spans="2:25">
      <c r="B53" s="577" t="s">
        <v>344</v>
      </c>
      <c r="C53" s="577" t="s">
        <v>1035</v>
      </c>
      <c r="D53" s="583" t="s">
        <v>19</v>
      </c>
      <c r="E53" s="583">
        <v>292990.28914062661</v>
      </c>
      <c r="F53" s="583">
        <v>6426.5687503515346</v>
      </c>
      <c r="G53" s="592" t="s">
        <v>1077</v>
      </c>
      <c r="H53" s="587" t="s">
        <v>274</v>
      </c>
      <c r="I53" s="584" t="s">
        <v>956</v>
      </c>
      <c r="J53" s="587" t="s">
        <v>951</v>
      </c>
      <c r="K53" s="580">
        <v>2</v>
      </c>
      <c r="P53" s="577" t="s">
        <v>344</v>
      </c>
      <c r="Q53" s="593" t="s">
        <v>1039</v>
      </c>
      <c r="R53" s="583" t="s">
        <v>19</v>
      </c>
      <c r="S53" s="581">
        <v>292990.28914062661</v>
      </c>
      <c r="T53" s="581">
        <v>6426.5687503515346</v>
      </c>
      <c r="U53" s="592" t="s">
        <v>1040</v>
      </c>
      <c r="V53" s="581" t="s">
        <v>274</v>
      </c>
      <c r="W53" s="584" t="s">
        <v>959</v>
      </c>
      <c r="X53" s="582" t="s">
        <v>947</v>
      </c>
      <c r="Y53" s="580">
        <v>2</v>
      </c>
    </row>
    <row r="54" spans="2:25">
      <c r="B54" s="710" t="s">
        <v>423</v>
      </c>
      <c r="C54" s="575" t="s">
        <v>1078</v>
      </c>
      <c r="D54" s="583" t="s">
        <v>1033</v>
      </c>
      <c r="E54" s="583">
        <v>553.75825643585392</v>
      </c>
      <c r="F54" s="583">
        <v>2.7991066488119087</v>
      </c>
      <c r="G54" s="592" t="s">
        <v>1079</v>
      </c>
      <c r="H54" s="587" t="s">
        <v>274</v>
      </c>
      <c r="I54" s="584" t="s">
        <v>1080</v>
      </c>
      <c r="J54" s="587" t="s">
        <v>945</v>
      </c>
      <c r="K54" s="580">
        <v>12</v>
      </c>
      <c r="P54" s="712" t="s">
        <v>423</v>
      </c>
      <c r="Q54" s="575" t="s">
        <v>1078</v>
      </c>
      <c r="R54" s="583" t="s">
        <v>1033</v>
      </c>
      <c r="S54" s="581">
        <v>553.75825643585392</v>
      </c>
      <c r="T54" s="581">
        <v>2.7991066488119087</v>
      </c>
      <c r="U54" s="592" t="s">
        <v>1079</v>
      </c>
      <c r="V54" s="581" t="s">
        <v>274</v>
      </c>
      <c r="W54" s="584" t="s">
        <v>1081</v>
      </c>
      <c r="X54" s="582" t="s">
        <v>1034</v>
      </c>
      <c r="Y54" s="580">
        <v>12</v>
      </c>
    </row>
    <row r="55" spans="2:25">
      <c r="B55" s="710"/>
      <c r="C55" s="575" t="s">
        <v>1082</v>
      </c>
      <c r="D55" s="583" t="s">
        <v>1033</v>
      </c>
      <c r="E55" s="583">
        <v>171.88234667576575</v>
      </c>
      <c r="F55" s="583">
        <v>13.975067911962782</v>
      </c>
      <c r="G55" s="592" t="s">
        <v>1083</v>
      </c>
      <c r="H55" s="587" t="s">
        <v>274</v>
      </c>
      <c r="I55" s="584" t="s">
        <v>1080</v>
      </c>
      <c r="J55" s="587" t="s">
        <v>945</v>
      </c>
      <c r="K55" s="580">
        <v>12</v>
      </c>
      <c r="P55" s="710"/>
      <c r="Q55" s="575" t="s">
        <v>1082</v>
      </c>
      <c r="R55" s="583" t="s">
        <v>1033</v>
      </c>
      <c r="S55" s="581">
        <v>171.88234667576575</v>
      </c>
      <c r="T55" s="581">
        <v>13.975067911962782</v>
      </c>
      <c r="U55" s="592" t="s">
        <v>1084</v>
      </c>
      <c r="V55" s="581" t="s">
        <v>274</v>
      </c>
      <c r="W55" s="584" t="s">
        <v>1081</v>
      </c>
      <c r="X55" s="582" t="s">
        <v>1034</v>
      </c>
      <c r="Y55" s="580">
        <v>12</v>
      </c>
    </row>
    <row r="56" spans="2:25">
      <c r="B56" s="712" t="s">
        <v>890</v>
      </c>
      <c r="C56" s="575" t="s">
        <v>1078</v>
      </c>
      <c r="D56" s="583" t="s">
        <v>1033</v>
      </c>
      <c r="E56" s="583">
        <v>1155.4462126458429</v>
      </c>
      <c r="F56" s="583">
        <v>76.878430408083105</v>
      </c>
      <c r="G56" s="592" t="s">
        <v>1085</v>
      </c>
      <c r="H56" s="587" t="s">
        <v>274</v>
      </c>
      <c r="I56" s="584" t="s">
        <v>1086</v>
      </c>
      <c r="J56" s="587" t="s">
        <v>945</v>
      </c>
      <c r="K56" s="580">
        <v>12</v>
      </c>
      <c r="P56" s="712" t="s">
        <v>890</v>
      </c>
      <c r="Q56" s="575" t="s">
        <v>1078</v>
      </c>
      <c r="R56" s="583" t="s">
        <v>1033</v>
      </c>
      <c r="S56" s="581">
        <v>1155.4462126458429</v>
      </c>
      <c r="T56" s="581">
        <v>76.878430408083105</v>
      </c>
      <c r="U56" s="592" t="s">
        <v>1135</v>
      </c>
      <c r="V56" s="581" t="s">
        <v>274</v>
      </c>
      <c r="W56" s="584" t="s">
        <v>1087</v>
      </c>
      <c r="X56" s="582" t="s">
        <v>1034</v>
      </c>
      <c r="Y56" s="580">
        <v>12</v>
      </c>
    </row>
    <row r="57" spans="2:25">
      <c r="B57" s="710"/>
      <c r="C57" s="575" t="s">
        <v>920</v>
      </c>
      <c r="D57" s="583" t="s">
        <v>321</v>
      </c>
      <c r="E57" s="583">
        <v>26967.969092158844</v>
      </c>
      <c r="F57" s="583">
        <v>1604.8069059835402</v>
      </c>
      <c r="G57" s="583" t="s">
        <v>1057</v>
      </c>
      <c r="H57" s="587" t="s">
        <v>274</v>
      </c>
      <c r="I57" s="584" t="s">
        <v>1058</v>
      </c>
      <c r="J57" s="583" t="s">
        <v>1059</v>
      </c>
      <c r="K57" s="580">
        <v>1</v>
      </c>
      <c r="P57" s="710"/>
      <c r="Q57" s="577" t="s">
        <v>1088</v>
      </c>
      <c r="R57" s="583" t="s">
        <v>321</v>
      </c>
      <c r="S57" s="581">
        <v>26967.969092158844</v>
      </c>
      <c r="T57" s="581">
        <v>1604.8069059835402</v>
      </c>
      <c r="U57" s="592" t="s">
        <v>1061</v>
      </c>
      <c r="V57" s="581" t="s">
        <v>274</v>
      </c>
      <c r="W57" s="584" t="s">
        <v>1032</v>
      </c>
      <c r="X57" s="582" t="s">
        <v>1062</v>
      </c>
      <c r="Y57" s="580">
        <v>1</v>
      </c>
    </row>
    <row r="58" spans="2:25">
      <c r="B58" s="711"/>
      <c r="C58" s="575" t="s">
        <v>1053</v>
      </c>
      <c r="D58" s="583" t="s">
        <v>1033</v>
      </c>
      <c r="E58" s="583">
        <v>463.52019763042449</v>
      </c>
      <c r="F58" s="583">
        <v>38.405890191631222</v>
      </c>
      <c r="G58" s="592" t="s">
        <v>1089</v>
      </c>
      <c r="H58" s="587" t="s">
        <v>274</v>
      </c>
      <c r="I58" s="584" t="s">
        <v>1058</v>
      </c>
      <c r="J58" s="587" t="s">
        <v>945</v>
      </c>
      <c r="K58" s="580">
        <v>12</v>
      </c>
      <c r="P58" s="711"/>
      <c r="Q58" s="575" t="s">
        <v>1078</v>
      </c>
      <c r="R58" s="583" t="s">
        <v>1033</v>
      </c>
      <c r="S58" s="581">
        <v>463.52019763042449</v>
      </c>
      <c r="T58" s="581">
        <v>38.405890191631222</v>
      </c>
      <c r="U58" s="592" t="s">
        <v>1136</v>
      </c>
      <c r="V58" s="581" t="s">
        <v>274</v>
      </c>
      <c r="W58" s="584" t="s">
        <v>1032</v>
      </c>
      <c r="X58" s="582" t="s">
        <v>1034</v>
      </c>
      <c r="Y58" s="583">
        <v>12</v>
      </c>
    </row>
    <row r="59" spans="2:25">
      <c r="B59" s="577" t="s">
        <v>543</v>
      </c>
      <c r="C59" s="575" t="s">
        <v>1035</v>
      </c>
      <c r="D59" s="583" t="s">
        <v>19</v>
      </c>
      <c r="E59" s="583">
        <v>1151099.3109149998</v>
      </c>
      <c r="F59" s="583">
        <v>14948.864869999999</v>
      </c>
      <c r="G59" s="592" t="s">
        <v>1090</v>
      </c>
      <c r="H59" s="587" t="s">
        <v>274</v>
      </c>
      <c r="I59" s="584" t="s">
        <v>1091</v>
      </c>
      <c r="J59" s="587" t="s">
        <v>951</v>
      </c>
      <c r="K59" s="580">
        <v>2</v>
      </c>
      <c r="P59" s="577" t="s">
        <v>543</v>
      </c>
      <c r="Q59" s="593" t="s">
        <v>1039</v>
      </c>
      <c r="R59" s="583" t="s">
        <v>19</v>
      </c>
      <c r="S59" s="581">
        <v>1151099.3109149998</v>
      </c>
      <c r="T59" s="581">
        <v>14948.864869999999</v>
      </c>
      <c r="U59" s="592" t="s">
        <v>1093</v>
      </c>
      <c r="V59" s="581" t="s">
        <v>274</v>
      </c>
      <c r="W59" s="584" t="s">
        <v>1092</v>
      </c>
      <c r="X59" s="582" t="s">
        <v>947</v>
      </c>
      <c r="Y59" s="580">
        <v>2</v>
      </c>
    </row>
    <row r="60" spans="2:25">
      <c r="B60" s="716" t="s">
        <v>20</v>
      </c>
      <c r="C60" s="717"/>
      <c r="D60" s="595"/>
      <c r="E60" s="596">
        <v>12124511.03391818</v>
      </c>
      <c r="F60" s="596">
        <v>441037.38715559442</v>
      </c>
      <c r="G60" s="580"/>
      <c r="H60" s="580"/>
      <c r="I60" s="580"/>
      <c r="J60" s="580"/>
      <c r="K60" s="580"/>
      <c r="P60" s="716" t="s">
        <v>20</v>
      </c>
      <c r="Q60" s="717"/>
      <c r="R60" s="581"/>
      <c r="S60" s="596">
        <v>12124511.03391818</v>
      </c>
      <c r="T60" s="596">
        <v>441037.38715559442</v>
      </c>
      <c r="U60" s="580"/>
      <c r="V60" s="580"/>
      <c r="W60" s="580"/>
      <c r="X60" s="580"/>
      <c r="Y60" s="580"/>
    </row>
    <row r="61" spans="2:25">
      <c r="P61" s="598"/>
      <c r="Q61" s="661"/>
    </row>
    <row r="62" spans="2:25" ht="13.5" thickBot="1">
      <c r="P62" s="598"/>
      <c r="Q62" s="661"/>
    </row>
    <row r="63" spans="2:25" ht="21">
      <c r="B63" s="662" t="s">
        <v>900</v>
      </c>
      <c r="C63" s="663" t="s">
        <v>1199</v>
      </c>
      <c r="P63" s="662" t="s">
        <v>909</v>
      </c>
      <c r="Q63" s="667" t="s">
        <v>1203</v>
      </c>
    </row>
    <row r="64" spans="2:25">
      <c r="B64" s="577" t="s">
        <v>1140</v>
      </c>
      <c r="C64" s="664">
        <v>10083.013472128898</v>
      </c>
      <c r="P64" s="577" t="s">
        <v>1140</v>
      </c>
      <c r="Q64" s="664">
        <f>C64</f>
        <v>10083.013472128898</v>
      </c>
    </row>
    <row r="65" spans="2:17">
      <c r="B65" s="577" t="s">
        <v>1200</v>
      </c>
      <c r="C65" s="664">
        <v>0</v>
      </c>
      <c r="P65" s="577" t="s">
        <v>1204</v>
      </c>
      <c r="Q65" s="664">
        <f>C65</f>
        <v>0</v>
      </c>
    </row>
    <row r="66" spans="2:17">
      <c r="B66" s="577" t="s">
        <v>1201</v>
      </c>
      <c r="C66" s="664">
        <v>1316.4867731598772</v>
      </c>
      <c r="P66" s="577" t="s">
        <v>1205</v>
      </c>
      <c r="Q66" s="664">
        <f>+C66</f>
        <v>1316.4867731598772</v>
      </c>
    </row>
    <row r="67" spans="2:17">
      <c r="B67" s="577" t="s">
        <v>1202</v>
      </c>
      <c r="C67" s="664">
        <v>1166.0481757849998</v>
      </c>
      <c r="P67" s="577" t="s">
        <v>1202</v>
      </c>
      <c r="Q67" s="668">
        <f>C67</f>
        <v>1166.0481757849998</v>
      </c>
    </row>
    <row r="68" spans="2:17">
      <c r="B68" s="577" t="s">
        <v>1097</v>
      </c>
      <c r="C68" s="665">
        <v>12565.548421073774</v>
      </c>
      <c r="P68" s="577" t="s">
        <v>1097</v>
      </c>
      <c r="Q68" s="665">
        <f>C68</f>
        <v>12565.548421073774</v>
      </c>
    </row>
    <row r="69" spans="2:17">
      <c r="P69" s="499"/>
      <c r="Q69" s="499"/>
    </row>
    <row r="70" spans="2:17">
      <c r="P70" s="499"/>
      <c r="Q70" s="499"/>
    </row>
    <row r="71" spans="2:17">
      <c r="P71" s="499"/>
      <c r="Q71" s="499"/>
    </row>
    <row r="72" spans="2:17">
      <c r="P72" s="499"/>
      <c r="Q72" s="499"/>
    </row>
    <row r="74" spans="2:17">
      <c r="P74" s="666"/>
      <c r="Q74" s="666"/>
    </row>
    <row r="77" spans="2:17">
      <c r="P77" s="499"/>
      <c r="Q77" s="499"/>
    </row>
    <row r="78" spans="2:17">
      <c r="P78" s="499"/>
      <c r="Q78" s="499"/>
    </row>
    <row r="79" spans="2:17">
      <c r="P79" s="499"/>
      <c r="Q79" s="499"/>
    </row>
    <row r="80" spans="2:17">
      <c r="P80" s="499"/>
      <c r="Q80" s="499"/>
    </row>
    <row r="81" spans="16:17">
      <c r="P81" s="499"/>
      <c r="Q81" s="499"/>
    </row>
    <row r="82" spans="16:17">
      <c r="P82" s="499"/>
      <c r="Q82" s="499"/>
    </row>
    <row r="84" spans="16:17">
      <c r="Q84" s="669"/>
    </row>
  </sheetData>
  <mergeCells count="20">
    <mergeCell ref="P49:P52"/>
    <mergeCell ref="P54:P55"/>
    <mergeCell ref="P56:P58"/>
    <mergeCell ref="P60:Q60"/>
    <mergeCell ref="P4:P30"/>
    <mergeCell ref="P31:P32"/>
    <mergeCell ref="P34:P37"/>
    <mergeCell ref="P38:P39"/>
    <mergeCell ref="B60:C60"/>
    <mergeCell ref="B4:B30"/>
    <mergeCell ref="B31:B32"/>
    <mergeCell ref="B34:B37"/>
    <mergeCell ref="B38:B39"/>
    <mergeCell ref="B41:B44"/>
    <mergeCell ref="B45:B48"/>
    <mergeCell ref="P45:P48"/>
    <mergeCell ref="B49:B52"/>
    <mergeCell ref="B54:B55"/>
    <mergeCell ref="B56:B58"/>
    <mergeCell ref="P41:P44"/>
  </mergeCells>
  <hyperlinks>
    <hyperlink ref="B1" location="Summary!A1" display="Summary" xr:uid="{A5B25B1E-0B3F-4F11-8DBF-3FDA3AAFA0D8}"/>
    <hyperlink ref="P1" location="Summary!A1" display="Summary" xr:uid="{CF3FF83D-6C82-45E9-ADA9-1B8671EF3D7A}"/>
  </hyperlinks>
  <pageMargins left="0.511811024" right="0.511811024" top="0.78740157499999996" bottom="0.78740157499999996" header="0.31496062000000002" footer="0.31496062000000002"/>
  <pageSetup orientation="portrait" r:id="rId1"/>
  <ignoredErrors>
    <ignoredError sqref="Q66" formula="1"/>
  </ignoredErrors>
  <drawing r:id="rId2"/>
  <legacyDrawing r:id="rId3"/>
  <controls>
    <mc:AlternateContent xmlns:mc="http://schemas.openxmlformats.org/markup-compatibility/2006">
      <mc:Choice Requires="x14">
        <control shapeId="289793" r:id="rId4" name="FPMExcelClientSheetOptionstb1">
          <controlPr defaultSize="0" autoLine="0" autoPict="0" r:id="rId5">
            <anchor moveWithCells="1" sizeWithCells="1">
              <from>
                <xdr:col>0</xdr:col>
                <xdr:colOff>0</xdr:colOff>
                <xdr:row>0</xdr:row>
                <xdr:rowOff>0</xdr:rowOff>
              </from>
              <to>
                <xdr:col>1</xdr:col>
                <xdr:colOff>0</xdr:colOff>
                <xdr:row>0</xdr:row>
                <xdr:rowOff>0</xdr:rowOff>
              </to>
            </anchor>
          </controlPr>
        </control>
      </mc:Choice>
      <mc:Fallback>
        <control shapeId="289793" r:id="rId4"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5"/>
  <sheetViews>
    <sheetView showGridLines="0" zoomScale="78" zoomScaleNormal="78" workbookViewId="0"/>
  </sheetViews>
  <sheetFormatPr defaultRowHeight="14.5"/>
  <cols>
    <col min="1" max="1" width="18.81640625" bestFit="1" customWidth="1"/>
    <col min="2" max="2" width="15.26953125" style="436" customWidth="1"/>
    <col min="3" max="3" width="15.26953125" customWidth="1"/>
    <col min="4" max="4" width="12.1796875" customWidth="1"/>
    <col min="5" max="5" width="14.7265625" customWidth="1"/>
    <col min="6" max="6" width="12.7265625" customWidth="1"/>
    <col min="7" max="7" width="15.26953125" customWidth="1"/>
    <col min="8" max="9" width="14.453125" customWidth="1"/>
    <col min="10" max="10" width="14.7265625" customWidth="1"/>
    <col min="11" max="11" width="24" customWidth="1"/>
    <col min="12" max="12" width="16.81640625" bestFit="1" customWidth="1"/>
    <col min="13" max="14" width="15.26953125" customWidth="1"/>
    <col min="15" max="15" width="12.1796875" customWidth="1"/>
    <col min="16" max="16" width="14.7265625" customWidth="1"/>
    <col min="17" max="17" width="12.7265625" customWidth="1"/>
    <col min="18" max="20" width="14.453125" customWidth="1"/>
    <col min="21" max="21" width="14.7265625" customWidth="1"/>
    <col min="22" max="22" width="15.54296875" bestFit="1" customWidth="1"/>
    <col min="23" max="23" width="16.81640625" bestFit="1" customWidth="1"/>
  </cols>
  <sheetData>
    <row r="1" spans="1:23">
      <c r="A1" s="95"/>
    </row>
    <row r="2" spans="1:23">
      <c r="D2" s="46"/>
      <c r="F2" s="20"/>
      <c r="K2" s="12" t="s">
        <v>111</v>
      </c>
      <c r="O2" s="46"/>
      <c r="Q2" s="20"/>
      <c r="V2" s="12"/>
    </row>
    <row r="3" spans="1:23">
      <c r="B3" s="437" t="s">
        <v>112</v>
      </c>
      <c r="C3" s="11"/>
      <c r="D3" s="18"/>
      <c r="E3" s="11"/>
      <c r="F3" s="18"/>
      <c r="G3" s="18"/>
      <c r="H3" s="18"/>
      <c r="I3" s="18"/>
      <c r="J3" s="18"/>
      <c r="K3" s="18"/>
      <c r="M3" s="11" t="s">
        <v>113</v>
      </c>
      <c r="N3" s="11"/>
      <c r="O3" s="18"/>
      <c r="P3" s="18"/>
      <c r="Q3" s="18"/>
      <c r="R3" s="18"/>
      <c r="S3" s="18"/>
      <c r="T3" s="18"/>
      <c r="U3" s="18"/>
      <c r="V3" s="18"/>
    </row>
    <row r="4" spans="1:23" ht="1.5" customHeight="1">
      <c r="B4" s="10"/>
      <c r="C4" s="10"/>
      <c r="D4" s="9"/>
      <c r="E4" s="9"/>
      <c r="F4" s="9"/>
      <c r="G4" s="9"/>
      <c r="H4" s="9"/>
      <c r="I4" s="9"/>
      <c r="J4" s="9"/>
      <c r="K4" s="9"/>
      <c r="M4" s="10"/>
      <c r="N4" s="10"/>
      <c r="O4" s="9"/>
      <c r="P4" s="9"/>
      <c r="Q4" s="9"/>
      <c r="R4" s="9"/>
      <c r="S4" s="9"/>
      <c r="T4" s="9"/>
      <c r="U4" s="9"/>
      <c r="V4" s="9"/>
    </row>
    <row r="5" spans="1:23" s="41" customFormat="1" ht="58">
      <c r="B5" s="438" t="s">
        <v>14</v>
      </c>
      <c r="C5" s="347" t="s">
        <v>496</v>
      </c>
      <c r="D5" s="347" t="s">
        <v>812</v>
      </c>
      <c r="E5" s="347" t="s">
        <v>497</v>
      </c>
      <c r="F5" s="347" t="s">
        <v>498</v>
      </c>
      <c r="G5" s="347" t="s">
        <v>642</v>
      </c>
      <c r="H5" s="347" t="s">
        <v>290</v>
      </c>
      <c r="I5" s="164" t="s">
        <v>8</v>
      </c>
      <c r="J5" s="347" t="s">
        <v>511</v>
      </c>
      <c r="K5" s="347" t="s">
        <v>1126</v>
      </c>
      <c r="M5" s="228" t="s">
        <v>82</v>
      </c>
      <c r="N5" s="164" t="s">
        <v>630</v>
      </c>
      <c r="O5" s="164" t="s">
        <v>813</v>
      </c>
      <c r="P5" s="164" t="s">
        <v>495</v>
      </c>
      <c r="Q5" s="164" t="s">
        <v>609</v>
      </c>
      <c r="R5" s="164" t="s">
        <v>643</v>
      </c>
      <c r="S5" s="164" t="s">
        <v>290</v>
      </c>
      <c r="T5" s="164" t="s">
        <v>616</v>
      </c>
      <c r="U5" s="164" t="s">
        <v>509</v>
      </c>
      <c r="V5" s="164" t="s">
        <v>1138</v>
      </c>
    </row>
    <row r="6" spans="1:23">
      <c r="A6" s="494"/>
      <c r="B6" s="439" t="s">
        <v>544</v>
      </c>
      <c r="C6" s="457">
        <v>0.10325528830042954</v>
      </c>
      <c r="D6" s="343">
        <v>1401084260.3859744</v>
      </c>
      <c r="E6" s="344">
        <v>48323194.240000002</v>
      </c>
      <c r="F6" s="344">
        <v>3453626.85</v>
      </c>
      <c r="G6" s="344">
        <v>163497003.19999999</v>
      </c>
      <c r="H6" s="344">
        <v>48202598.560000002</v>
      </c>
      <c r="I6" s="344">
        <v>-1795024.82</v>
      </c>
      <c r="J6" s="344">
        <v>-115753013.83</v>
      </c>
      <c r="K6" s="344">
        <v>1547012644.5859745</v>
      </c>
      <c r="L6" s="389"/>
      <c r="M6" s="439" t="s">
        <v>544</v>
      </c>
      <c r="N6" s="457">
        <f>C6</f>
        <v>0.10325528830042954</v>
      </c>
      <c r="O6" s="343">
        <f t="shared" ref="O6:O49" si="0">D6</f>
        <v>1401084260.3859744</v>
      </c>
      <c r="P6" s="344">
        <f t="shared" ref="P6:P49" si="1">E6</f>
        <v>48323194.240000002</v>
      </c>
      <c r="Q6" s="344">
        <f t="shared" ref="Q6:Q49" si="2">F6</f>
        <v>3453626.85</v>
      </c>
      <c r="R6" s="344">
        <f t="shared" ref="R6:R49" si="3">G6</f>
        <v>163497003.19999999</v>
      </c>
      <c r="S6" s="344">
        <f t="shared" ref="S6:S49" si="4">H6</f>
        <v>48202598.560000002</v>
      </c>
      <c r="T6" s="344">
        <f t="shared" ref="T6:T49" si="5">I6</f>
        <v>-1795024.82</v>
      </c>
      <c r="U6" s="344">
        <f t="shared" ref="U6:U49" si="6">J6</f>
        <v>-115753013.83</v>
      </c>
      <c r="V6" s="344">
        <f t="shared" ref="V6:V49" si="7">K6</f>
        <v>1547012644.5859745</v>
      </c>
      <c r="W6" s="390"/>
    </row>
    <row r="7" spans="1:23">
      <c r="A7" s="494"/>
      <c r="B7" s="440" t="s">
        <v>15</v>
      </c>
      <c r="C7" s="458">
        <v>0.105</v>
      </c>
      <c r="D7" s="345">
        <v>754205121.08314633</v>
      </c>
      <c r="E7" s="345">
        <v>18592816.02</v>
      </c>
      <c r="F7" s="345">
        <v>843072.5</v>
      </c>
      <c r="G7" s="345">
        <v>12465921.800000001</v>
      </c>
      <c r="H7" s="345">
        <v>91594001.400000006</v>
      </c>
      <c r="I7" s="345">
        <v>-1926201.48</v>
      </c>
      <c r="J7" s="345">
        <v>-119252895.95999999</v>
      </c>
      <c r="K7" s="345">
        <v>756521835.36314619</v>
      </c>
      <c r="L7" s="389"/>
      <c r="M7" s="440" t="s">
        <v>15</v>
      </c>
      <c r="N7" s="458">
        <f t="shared" ref="N7:N48" si="8">C7</f>
        <v>0.105</v>
      </c>
      <c r="O7" s="345">
        <f t="shared" si="0"/>
        <v>754205121.08314633</v>
      </c>
      <c r="P7" s="345">
        <f t="shared" si="1"/>
        <v>18592816.02</v>
      </c>
      <c r="Q7" s="345">
        <f t="shared" si="2"/>
        <v>843072.5</v>
      </c>
      <c r="R7" s="345">
        <f t="shared" si="3"/>
        <v>12465921.800000001</v>
      </c>
      <c r="S7" s="345">
        <f t="shared" si="4"/>
        <v>91594001.400000006</v>
      </c>
      <c r="T7" s="345">
        <f t="shared" si="5"/>
        <v>-1926201.48</v>
      </c>
      <c r="U7" s="345">
        <f t="shared" si="6"/>
        <v>-119252895.95999999</v>
      </c>
      <c r="V7" s="345">
        <f t="shared" si="7"/>
        <v>756521835.36314619</v>
      </c>
      <c r="W7" s="390"/>
    </row>
    <row r="8" spans="1:23">
      <c r="A8" s="494"/>
      <c r="B8" s="439" t="s">
        <v>541</v>
      </c>
      <c r="C8" s="457">
        <v>0.11700000000000001</v>
      </c>
      <c r="D8" s="343">
        <v>61413675.290000007</v>
      </c>
      <c r="E8" s="344">
        <v>1442441.43</v>
      </c>
      <c r="F8" s="344">
        <v>658617.69999999995</v>
      </c>
      <c r="G8" s="344">
        <v>-181775.88</v>
      </c>
      <c r="H8" s="344">
        <v>6038386.1799999997</v>
      </c>
      <c r="I8" s="344">
        <v>0</v>
      </c>
      <c r="J8" s="344">
        <v>-7875494.9100000001</v>
      </c>
      <c r="K8" s="344">
        <v>61495849.810000002</v>
      </c>
      <c r="L8" s="389"/>
      <c r="M8" s="439" t="s">
        <v>541</v>
      </c>
      <c r="N8" s="457">
        <f t="shared" si="8"/>
        <v>0.11700000000000001</v>
      </c>
      <c r="O8" s="343">
        <f t="shared" si="0"/>
        <v>61413675.290000007</v>
      </c>
      <c r="P8" s="344">
        <f t="shared" si="1"/>
        <v>1442441.43</v>
      </c>
      <c r="Q8" s="344">
        <f t="shared" si="2"/>
        <v>658617.69999999995</v>
      </c>
      <c r="R8" s="344">
        <f t="shared" si="3"/>
        <v>-181775.88</v>
      </c>
      <c r="S8" s="344">
        <f t="shared" si="4"/>
        <v>6038386.1799999997</v>
      </c>
      <c r="T8" s="344">
        <f t="shared" si="5"/>
        <v>0</v>
      </c>
      <c r="U8" s="344">
        <f t="shared" si="6"/>
        <v>-7875494.9100000001</v>
      </c>
      <c r="V8" s="344">
        <f t="shared" si="7"/>
        <v>61495849.810000002</v>
      </c>
      <c r="W8" s="390"/>
    </row>
    <row r="9" spans="1:23">
      <c r="A9" s="494"/>
      <c r="B9" s="440" t="s">
        <v>18</v>
      </c>
      <c r="C9" s="458">
        <v>0.11089339390693918</v>
      </c>
      <c r="D9" s="345">
        <v>27983806.259999998</v>
      </c>
      <c r="E9" s="345">
        <v>727957.95</v>
      </c>
      <c r="F9" s="345">
        <v>371153.96</v>
      </c>
      <c r="G9" s="345">
        <v>-191534.62</v>
      </c>
      <c r="H9" s="345">
        <v>891717.87</v>
      </c>
      <c r="I9" s="345">
        <v>2470558.06</v>
      </c>
      <c r="J9" s="345">
        <v>-4605115.99</v>
      </c>
      <c r="K9" s="345">
        <v>27648543.489999995</v>
      </c>
      <c r="L9" s="389"/>
      <c r="M9" s="440" t="s">
        <v>18</v>
      </c>
      <c r="N9" s="458">
        <f t="shared" si="8"/>
        <v>0.11089339390693918</v>
      </c>
      <c r="O9" s="345">
        <f t="shared" si="0"/>
        <v>27983806.259999998</v>
      </c>
      <c r="P9" s="345">
        <f t="shared" si="1"/>
        <v>727957.95</v>
      </c>
      <c r="Q9" s="345">
        <f t="shared" si="2"/>
        <v>371153.96</v>
      </c>
      <c r="R9" s="345">
        <f t="shared" si="3"/>
        <v>-191534.62</v>
      </c>
      <c r="S9" s="345">
        <f t="shared" si="4"/>
        <v>891717.87</v>
      </c>
      <c r="T9" s="345">
        <f t="shared" si="5"/>
        <v>2470558.06</v>
      </c>
      <c r="U9" s="345">
        <f t="shared" si="6"/>
        <v>-4605115.99</v>
      </c>
      <c r="V9" s="345">
        <f t="shared" si="7"/>
        <v>27648543.489999995</v>
      </c>
      <c r="W9" s="390"/>
    </row>
    <row r="10" spans="1:23">
      <c r="A10" s="494"/>
      <c r="B10" s="439" t="s">
        <v>542</v>
      </c>
      <c r="C10" s="457">
        <v>7.6808617588413605E-2</v>
      </c>
      <c r="D10" s="343">
        <v>117671586.72</v>
      </c>
      <c r="E10" s="344">
        <v>2228077.79</v>
      </c>
      <c r="F10" s="344">
        <v>2362427.63</v>
      </c>
      <c r="G10" s="344">
        <v>-370753.48</v>
      </c>
      <c r="H10" s="344">
        <v>2400235.09</v>
      </c>
      <c r="I10" s="344">
        <v>0</v>
      </c>
      <c r="J10" s="344">
        <v>-6524641.8300000001</v>
      </c>
      <c r="K10" s="344">
        <v>117766931.92</v>
      </c>
      <c r="L10" s="389"/>
      <c r="M10" s="439" t="s">
        <v>542</v>
      </c>
      <c r="N10" s="457">
        <f t="shared" si="8"/>
        <v>7.6808617588413605E-2</v>
      </c>
      <c r="O10" s="343">
        <f t="shared" si="0"/>
        <v>117671586.72</v>
      </c>
      <c r="P10" s="344">
        <f t="shared" si="1"/>
        <v>2228077.79</v>
      </c>
      <c r="Q10" s="344">
        <f t="shared" si="2"/>
        <v>2362427.63</v>
      </c>
      <c r="R10" s="344">
        <f t="shared" si="3"/>
        <v>-370753.48</v>
      </c>
      <c r="S10" s="344">
        <f t="shared" si="4"/>
        <v>2400235.09</v>
      </c>
      <c r="T10" s="344">
        <f t="shared" si="5"/>
        <v>0</v>
      </c>
      <c r="U10" s="344">
        <f t="shared" si="6"/>
        <v>-6524641.8300000001</v>
      </c>
      <c r="V10" s="344">
        <f t="shared" si="7"/>
        <v>117766931.92</v>
      </c>
      <c r="W10" s="390"/>
    </row>
    <row r="11" spans="1:23">
      <c r="A11" s="494"/>
      <c r="B11" s="440" t="s">
        <v>16</v>
      </c>
      <c r="C11" s="458">
        <v>0.10449132031418087</v>
      </c>
      <c r="D11" s="345">
        <v>372623894.60999995</v>
      </c>
      <c r="E11" s="345">
        <v>9216209.0199999996</v>
      </c>
      <c r="F11" s="345">
        <v>4402996.71</v>
      </c>
      <c r="G11" s="345">
        <v>12429.74</v>
      </c>
      <c r="H11" s="345">
        <v>18266903.879999999</v>
      </c>
      <c r="I11" s="345">
        <v>683967.62</v>
      </c>
      <c r="J11" s="345">
        <v>-38716769.350000001</v>
      </c>
      <c r="K11" s="345">
        <v>366489632.2299999</v>
      </c>
      <c r="L11" s="389"/>
      <c r="M11" s="440" t="s">
        <v>16</v>
      </c>
      <c r="N11" s="458">
        <f t="shared" si="8"/>
        <v>0.10449132031418087</v>
      </c>
      <c r="O11" s="345">
        <f t="shared" si="0"/>
        <v>372623894.60999995</v>
      </c>
      <c r="P11" s="345">
        <f t="shared" si="1"/>
        <v>9216209.0199999996</v>
      </c>
      <c r="Q11" s="345">
        <f t="shared" si="2"/>
        <v>4402996.71</v>
      </c>
      <c r="R11" s="345">
        <f t="shared" si="3"/>
        <v>12429.74</v>
      </c>
      <c r="S11" s="345">
        <f t="shared" si="4"/>
        <v>18266903.879999999</v>
      </c>
      <c r="T11" s="345">
        <f t="shared" si="5"/>
        <v>683967.62</v>
      </c>
      <c r="U11" s="345">
        <f t="shared" si="6"/>
        <v>-38716769.350000001</v>
      </c>
      <c r="V11" s="345">
        <f t="shared" si="7"/>
        <v>366489632.2299999</v>
      </c>
      <c r="W11" s="390"/>
    </row>
    <row r="12" spans="1:23">
      <c r="A12" s="494"/>
      <c r="B12" s="439" t="s">
        <v>117</v>
      </c>
      <c r="C12" s="457">
        <v>0.149682484190682</v>
      </c>
      <c r="D12" s="343">
        <v>373752326.22999996</v>
      </c>
      <c r="E12" s="344">
        <v>13014450.109999999</v>
      </c>
      <c r="F12" s="344">
        <v>3185335</v>
      </c>
      <c r="G12" s="344">
        <v>22157.33</v>
      </c>
      <c r="H12" s="344">
        <v>14881054.32</v>
      </c>
      <c r="I12" s="344">
        <v>-828352.19</v>
      </c>
      <c r="J12" s="344">
        <v>-32411448.940000001</v>
      </c>
      <c r="K12" s="344">
        <v>371615521.85999995</v>
      </c>
      <c r="L12" s="389"/>
      <c r="M12" s="439" t="s">
        <v>117</v>
      </c>
      <c r="N12" s="457">
        <f t="shared" si="8"/>
        <v>0.149682484190682</v>
      </c>
      <c r="O12" s="343">
        <f t="shared" si="0"/>
        <v>373752326.22999996</v>
      </c>
      <c r="P12" s="344">
        <f t="shared" si="1"/>
        <v>13014450.109999999</v>
      </c>
      <c r="Q12" s="344">
        <f t="shared" si="2"/>
        <v>3185335</v>
      </c>
      <c r="R12" s="344">
        <f t="shared" si="3"/>
        <v>22157.33</v>
      </c>
      <c r="S12" s="344">
        <f t="shared" si="4"/>
        <v>14881054.32</v>
      </c>
      <c r="T12" s="344">
        <f t="shared" si="5"/>
        <v>-828352.19</v>
      </c>
      <c r="U12" s="344">
        <f t="shared" si="6"/>
        <v>-32411448.940000001</v>
      </c>
      <c r="V12" s="344">
        <f t="shared" si="7"/>
        <v>371615521.85999995</v>
      </c>
      <c r="W12" s="390"/>
    </row>
    <row r="13" spans="1:23">
      <c r="A13" s="494"/>
      <c r="B13" s="440" t="s">
        <v>118</v>
      </c>
      <c r="C13" s="458">
        <v>0.10398611756010467</v>
      </c>
      <c r="D13" s="345">
        <v>307731807.63</v>
      </c>
      <c r="E13" s="345">
        <v>7712210.9699999997</v>
      </c>
      <c r="F13" s="345">
        <v>7162108.7400000002</v>
      </c>
      <c r="G13" s="345">
        <v>1096.6600000000001</v>
      </c>
      <c r="H13" s="345">
        <v>5887169.6699999999</v>
      </c>
      <c r="I13" s="345">
        <v>-147.05000000000001</v>
      </c>
      <c r="J13" s="345">
        <v>-18545564.57</v>
      </c>
      <c r="K13" s="345">
        <v>309948682.05000007</v>
      </c>
      <c r="L13" s="389"/>
      <c r="M13" s="440" t="s">
        <v>118</v>
      </c>
      <c r="N13" s="458">
        <f t="shared" si="8"/>
        <v>0.10398611756010467</v>
      </c>
      <c r="O13" s="345">
        <f t="shared" si="0"/>
        <v>307731807.63</v>
      </c>
      <c r="P13" s="345">
        <f t="shared" si="1"/>
        <v>7712210.9699999997</v>
      </c>
      <c r="Q13" s="345">
        <f t="shared" si="2"/>
        <v>7162108.7400000002</v>
      </c>
      <c r="R13" s="345">
        <f t="shared" si="3"/>
        <v>1096.6600000000001</v>
      </c>
      <c r="S13" s="345">
        <f t="shared" si="4"/>
        <v>5887169.6699999999</v>
      </c>
      <c r="T13" s="345">
        <f t="shared" si="5"/>
        <v>-147.05000000000001</v>
      </c>
      <c r="U13" s="345">
        <f t="shared" si="6"/>
        <v>-18545564.57</v>
      </c>
      <c r="V13" s="345">
        <f t="shared" si="7"/>
        <v>309948682.05000007</v>
      </c>
      <c r="W13" s="390"/>
    </row>
    <row r="14" spans="1:23">
      <c r="A14" s="494"/>
      <c r="B14" s="439" t="s">
        <v>216</v>
      </c>
      <c r="C14" s="457">
        <v>9.5587188189910632E-2</v>
      </c>
      <c r="D14" s="343">
        <v>583601127.66999984</v>
      </c>
      <c r="E14" s="344">
        <v>13301887.52</v>
      </c>
      <c r="F14" s="344">
        <v>7707303.9000000004</v>
      </c>
      <c r="G14" s="344">
        <v>6934765.0199999996</v>
      </c>
      <c r="H14" s="344">
        <v>11406484.08</v>
      </c>
      <c r="I14" s="344">
        <v>83777.42</v>
      </c>
      <c r="J14" s="344">
        <v>-32270491.09</v>
      </c>
      <c r="K14" s="344">
        <v>590764854.51999974</v>
      </c>
      <c r="L14" s="389"/>
      <c r="M14" s="439" t="s">
        <v>216</v>
      </c>
      <c r="N14" s="457">
        <f t="shared" si="8"/>
        <v>9.5587188189910632E-2</v>
      </c>
      <c r="O14" s="343">
        <f t="shared" si="0"/>
        <v>583601127.66999984</v>
      </c>
      <c r="P14" s="344">
        <f t="shared" si="1"/>
        <v>13301887.52</v>
      </c>
      <c r="Q14" s="344">
        <f t="shared" si="2"/>
        <v>7707303.9000000004</v>
      </c>
      <c r="R14" s="344">
        <f t="shared" si="3"/>
        <v>6934765.0199999996</v>
      </c>
      <c r="S14" s="344">
        <f t="shared" si="4"/>
        <v>11406484.08</v>
      </c>
      <c r="T14" s="344">
        <f t="shared" si="5"/>
        <v>83777.42</v>
      </c>
      <c r="U14" s="344">
        <f t="shared" si="6"/>
        <v>-32270491.09</v>
      </c>
      <c r="V14" s="344">
        <f t="shared" si="7"/>
        <v>590764854.51999974</v>
      </c>
      <c r="W14" s="390"/>
    </row>
    <row r="15" spans="1:23">
      <c r="A15" s="494"/>
      <c r="B15" s="440" t="s">
        <v>119</v>
      </c>
      <c r="C15" s="458">
        <v>8.5209317509838997E-2</v>
      </c>
      <c r="D15" s="345">
        <v>796881881.97000003</v>
      </c>
      <c r="E15" s="345">
        <v>16091889.33</v>
      </c>
      <c r="F15" s="345">
        <v>8315511.8200000012</v>
      </c>
      <c r="G15" s="345">
        <v>1167020.92</v>
      </c>
      <c r="H15" s="345">
        <v>25639481.219999999</v>
      </c>
      <c r="I15" s="345">
        <v>625165.34</v>
      </c>
      <c r="J15" s="345">
        <v>-51026728.310000002</v>
      </c>
      <c r="K15" s="345">
        <v>797694222.2900002</v>
      </c>
      <c r="L15" s="389"/>
      <c r="M15" s="440" t="s">
        <v>119</v>
      </c>
      <c r="N15" s="458">
        <f t="shared" si="8"/>
        <v>8.5209317509838997E-2</v>
      </c>
      <c r="O15" s="345">
        <f t="shared" si="0"/>
        <v>796881881.97000003</v>
      </c>
      <c r="P15" s="345">
        <f t="shared" si="1"/>
        <v>16091889.33</v>
      </c>
      <c r="Q15" s="345">
        <f t="shared" si="2"/>
        <v>8315511.8200000012</v>
      </c>
      <c r="R15" s="345">
        <f t="shared" si="3"/>
        <v>1167020.92</v>
      </c>
      <c r="S15" s="345">
        <f t="shared" si="4"/>
        <v>25639481.219999999</v>
      </c>
      <c r="T15" s="345">
        <f t="shared" si="5"/>
        <v>625165.34</v>
      </c>
      <c r="U15" s="345">
        <f t="shared" si="6"/>
        <v>-51026728.310000002</v>
      </c>
      <c r="V15" s="345">
        <f t="shared" si="7"/>
        <v>797694222.2900002</v>
      </c>
      <c r="W15" s="390"/>
    </row>
    <row r="16" spans="1:23" ht="15">
      <c r="A16" s="494"/>
      <c r="B16" s="439" t="s">
        <v>650</v>
      </c>
      <c r="C16" s="457">
        <v>6.8000000000000005E-2</v>
      </c>
      <c r="D16" s="343">
        <v>451786188.91999996</v>
      </c>
      <c r="E16" s="344">
        <v>7287543.2000000002</v>
      </c>
      <c r="F16" s="344">
        <v>-1313974.6499999999</v>
      </c>
      <c r="G16" s="344">
        <v>543003.22</v>
      </c>
      <c r="H16" s="344">
        <v>13093018.24</v>
      </c>
      <c r="I16" s="344">
        <v>-694422.65</v>
      </c>
      <c r="J16" s="344">
        <v>-23954304.879999999</v>
      </c>
      <c r="K16" s="344">
        <v>446747051.40000004</v>
      </c>
      <c r="L16" s="389"/>
      <c r="M16" s="439" t="s">
        <v>650</v>
      </c>
      <c r="N16" s="457">
        <f t="shared" si="8"/>
        <v>6.8000000000000005E-2</v>
      </c>
      <c r="O16" s="343">
        <f t="shared" si="0"/>
        <v>451786188.91999996</v>
      </c>
      <c r="P16" s="344">
        <f t="shared" si="1"/>
        <v>7287543.2000000002</v>
      </c>
      <c r="Q16" s="344">
        <f t="shared" si="2"/>
        <v>-1313974.6499999999</v>
      </c>
      <c r="R16" s="344">
        <f t="shared" si="3"/>
        <v>543003.22</v>
      </c>
      <c r="S16" s="344">
        <f t="shared" si="4"/>
        <v>13093018.24</v>
      </c>
      <c r="T16" s="344">
        <f t="shared" si="5"/>
        <v>-694422.65</v>
      </c>
      <c r="U16" s="344">
        <f t="shared" si="6"/>
        <v>-23954304.879999999</v>
      </c>
      <c r="V16" s="344">
        <f t="shared" si="7"/>
        <v>446747051.40000004</v>
      </c>
      <c r="W16" s="390"/>
    </row>
    <row r="17" spans="1:23" ht="15">
      <c r="A17" s="22"/>
      <c r="B17" s="440" t="s">
        <v>651</v>
      </c>
      <c r="C17" s="458">
        <v>0.17508555300446299</v>
      </c>
      <c r="D17" s="345">
        <v>144335427.7110661</v>
      </c>
      <c r="E17" s="345">
        <v>1850960.84</v>
      </c>
      <c r="F17" s="345">
        <v>2015044.76</v>
      </c>
      <c r="G17" s="345">
        <v>0</v>
      </c>
      <c r="H17" s="345">
        <v>3679989.03</v>
      </c>
      <c r="I17" s="345">
        <v>1677560.63</v>
      </c>
      <c r="J17" s="345">
        <v>-9966436.1965740696</v>
      </c>
      <c r="K17" s="345">
        <v>143592546.77449203</v>
      </c>
      <c r="L17" s="389"/>
      <c r="M17" s="440" t="s">
        <v>651</v>
      </c>
      <c r="N17" s="458">
        <f t="shared" si="8"/>
        <v>0.17508555300446299</v>
      </c>
      <c r="O17" s="345">
        <f t="shared" si="0"/>
        <v>144335427.7110661</v>
      </c>
      <c r="P17" s="345">
        <f t="shared" si="1"/>
        <v>1850960.84</v>
      </c>
      <c r="Q17" s="345">
        <f t="shared" si="2"/>
        <v>2015044.76</v>
      </c>
      <c r="R17" s="345">
        <f t="shared" si="3"/>
        <v>0</v>
      </c>
      <c r="S17" s="345">
        <f t="shared" si="4"/>
        <v>3679989.03</v>
      </c>
      <c r="T17" s="345">
        <f t="shared" si="5"/>
        <v>1677560.63</v>
      </c>
      <c r="U17" s="345">
        <f t="shared" si="6"/>
        <v>-9966436.1965740696</v>
      </c>
      <c r="V17" s="345">
        <f t="shared" si="7"/>
        <v>143592546.77449203</v>
      </c>
      <c r="W17" s="390"/>
    </row>
    <row r="18" spans="1:23" ht="15">
      <c r="A18" s="22"/>
      <c r="B18" s="439" t="s">
        <v>652</v>
      </c>
      <c r="C18" s="457">
        <v>6.1739469368419501E-2</v>
      </c>
      <c r="D18" s="343">
        <v>236748101.94</v>
      </c>
      <c r="E18" s="344">
        <v>6562105.21</v>
      </c>
      <c r="F18" s="344">
        <v>12597410.359999999</v>
      </c>
      <c r="G18" s="344">
        <v>0</v>
      </c>
      <c r="H18" s="344">
        <v>829080.15</v>
      </c>
      <c r="I18" s="344">
        <v>-499587.89</v>
      </c>
      <c r="J18" s="344">
        <v>-8670729.0099999998</v>
      </c>
      <c r="K18" s="344">
        <v>247566380.76000002</v>
      </c>
      <c r="L18" s="389"/>
      <c r="M18" s="439" t="s">
        <v>652</v>
      </c>
      <c r="N18" s="457">
        <f t="shared" si="8"/>
        <v>6.1739469368419501E-2</v>
      </c>
      <c r="O18" s="343">
        <f t="shared" si="0"/>
        <v>236748101.94</v>
      </c>
      <c r="P18" s="344">
        <f t="shared" si="1"/>
        <v>6562105.21</v>
      </c>
      <c r="Q18" s="344">
        <f t="shared" si="2"/>
        <v>12597410.359999999</v>
      </c>
      <c r="R18" s="344">
        <f t="shared" si="3"/>
        <v>0</v>
      </c>
      <c r="S18" s="344">
        <f t="shared" si="4"/>
        <v>829080.15</v>
      </c>
      <c r="T18" s="344">
        <f t="shared" si="5"/>
        <v>-499587.89</v>
      </c>
      <c r="U18" s="344">
        <f t="shared" si="6"/>
        <v>-8670729.0099999998</v>
      </c>
      <c r="V18" s="344">
        <f t="shared" si="7"/>
        <v>247566380.76000002</v>
      </c>
      <c r="W18" s="390"/>
    </row>
    <row r="19" spans="1:23" ht="15">
      <c r="A19" s="22"/>
      <c r="B19" s="440" t="s">
        <v>653</v>
      </c>
      <c r="C19" s="458">
        <v>5.3112568524891698E-2</v>
      </c>
      <c r="D19" s="345">
        <v>74675886.890000001</v>
      </c>
      <c r="E19" s="345">
        <v>969576.49</v>
      </c>
      <c r="F19" s="345">
        <v>574312.80000000005</v>
      </c>
      <c r="G19" s="345">
        <v>0</v>
      </c>
      <c r="H19" s="345">
        <v>306749.07</v>
      </c>
      <c r="I19" s="345">
        <v>-273.01</v>
      </c>
      <c r="J19" s="345">
        <v>-1873855.01</v>
      </c>
      <c r="K19" s="345">
        <v>74652397.229999974</v>
      </c>
      <c r="L19" s="389"/>
      <c r="M19" s="440" t="s">
        <v>653</v>
      </c>
      <c r="N19" s="458">
        <f t="shared" si="8"/>
        <v>5.3112568524891698E-2</v>
      </c>
      <c r="O19" s="345">
        <f t="shared" si="0"/>
        <v>74675886.890000001</v>
      </c>
      <c r="P19" s="345">
        <f t="shared" si="1"/>
        <v>969576.49</v>
      </c>
      <c r="Q19" s="345">
        <f t="shared" si="2"/>
        <v>574312.80000000005</v>
      </c>
      <c r="R19" s="345">
        <f t="shared" si="3"/>
        <v>0</v>
      </c>
      <c r="S19" s="345">
        <f t="shared" si="4"/>
        <v>306749.07</v>
      </c>
      <c r="T19" s="345">
        <f t="shared" si="5"/>
        <v>-273.01</v>
      </c>
      <c r="U19" s="345">
        <f t="shared" si="6"/>
        <v>-1873855.01</v>
      </c>
      <c r="V19" s="345">
        <f t="shared" si="7"/>
        <v>74652397.229999974</v>
      </c>
      <c r="W19" s="390"/>
    </row>
    <row r="20" spans="1:23" ht="15">
      <c r="A20" s="22"/>
      <c r="B20" s="439" t="s">
        <v>654</v>
      </c>
      <c r="C20" s="457">
        <v>5.67570910928668E-2</v>
      </c>
      <c r="D20" s="343">
        <v>681095565.89999998</v>
      </c>
      <c r="E20" s="344">
        <v>10239540.300000001</v>
      </c>
      <c r="F20" s="344">
        <v>-1224933.17</v>
      </c>
      <c r="G20" s="344">
        <v>0</v>
      </c>
      <c r="H20" s="344">
        <v>2438993.06</v>
      </c>
      <c r="I20" s="344">
        <v>176469.02</v>
      </c>
      <c r="J20" s="344">
        <v>-16742303.669999998</v>
      </c>
      <c r="K20" s="344">
        <v>675983331.43999994</v>
      </c>
      <c r="L20" s="389"/>
      <c r="M20" s="439" t="s">
        <v>654</v>
      </c>
      <c r="N20" s="457">
        <f t="shared" si="8"/>
        <v>5.67570910928668E-2</v>
      </c>
      <c r="O20" s="343">
        <f t="shared" si="0"/>
        <v>681095565.89999998</v>
      </c>
      <c r="P20" s="344">
        <f t="shared" si="1"/>
        <v>10239540.300000001</v>
      </c>
      <c r="Q20" s="344">
        <f t="shared" si="2"/>
        <v>-1224933.17</v>
      </c>
      <c r="R20" s="344">
        <f t="shared" si="3"/>
        <v>0</v>
      </c>
      <c r="S20" s="344">
        <f t="shared" si="4"/>
        <v>2438993.06</v>
      </c>
      <c r="T20" s="344">
        <f t="shared" si="5"/>
        <v>176469.02</v>
      </c>
      <c r="U20" s="344">
        <f t="shared" si="6"/>
        <v>-16742303.669999998</v>
      </c>
      <c r="V20" s="344">
        <f t="shared" si="7"/>
        <v>675983331.43999994</v>
      </c>
      <c r="W20" s="390"/>
    </row>
    <row r="21" spans="1:23" ht="15">
      <c r="A21" s="22"/>
      <c r="B21" s="440" t="s">
        <v>655</v>
      </c>
      <c r="C21" s="458">
        <v>5.6523893345426797E-2</v>
      </c>
      <c r="D21" s="345">
        <v>703331650.94211233</v>
      </c>
      <c r="E21" s="345">
        <v>11507184.199999999</v>
      </c>
      <c r="F21" s="345">
        <v>6205621.7699999996</v>
      </c>
      <c r="G21" s="345">
        <v>2174121.7200000002</v>
      </c>
      <c r="H21" s="345">
        <v>2021478.31</v>
      </c>
      <c r="I21" s="345">
        <v>2233645.83</v>
      </c>
      <c r="J21" s="345">
        <v>-19617611.43</v>
      </c>
      <c r="K21" s="345">
        <v>707856091.34211242</v>
      </c>
      <c r="L21" s="389"/>
      <c r="M21" s="440" t="s">
        <v>655</v>
      </c>
      <c r="N21" s="458">
        <f t="shared" si="8"/>
        <v>5.6523893345426797E-2</v>
      </c>
      <c r="O21" s="345">
        <f t="shared" si="0"/>
        <v>703331650.94211233</v>
      </c>
      <c r="P21" s="345">
        <f t="shared" si="1"/>
        <v>11507184.199999999</v>
      </c>
      <c r="Q21" s="345">
        <f t="shared" si="2"/>
        <v>6205621.7699999996</v>
      </c>
      <c r="R21" s="345">
        <f t="shared" si="3"/>
        <v>2174121.7200000002</v>
      </c>
      <c r="S21" s="345">
        <f t="shared" si="4"/>
        <v>2021478.31</v>
      </c>
      <c r="T21" s="345">
        <f t="shared" si="5"/>
        <v>2233645.83</v>
      </c>
      <c r="U21" s="345">
        <f t="shared" si="6"/>
        <v>-19617611.43</v>
      </c>
      <c r="V21" s="345">
        <f t="shared" si="7"/>
        <v>707856091.34211242</v>
      </c>
      <c r="W21" s="390"/>
    </row>
    <row r="22" spans="1:23" ht="15">
      <c r="A22" s="22"/>
      <c r="B22" s="439" t="s">
        <v>656</v>
      </c>
      <c r="C22" s="457">
        <v>8.6639377009248397E-2</v>
      </c>
      <c r="D22" s="343">
        <v>149531038.80000001</v>
      </c>
      <c r="E22" s="344">
        <v>3249232.93</v>
      </c>
      <c r="F22" s="344">
        <v>-2685802.71</v>
      </c>
      <c r="G22" s="344">
        <v>0</v>
      </c>
      <c r="H22" s="344">
        <v>547941.46</v>
      </c>
      <c r="I22" s="344">
        <v>-38918.51</v>
      </c>
      <c r="J22" s="344">
        <v>-4208592.22</v>
      </c>
      <c r="K22" s="344">
        <v>146394899.75000003</v>
      </c>
      <c r="L22" s="389"/>
      <c r="M22" s="439" t="s">
        <v>656</v>
      </c>
      <c r="N22" s="457">
        <f t="shared" si="8"/>
        <v>8.6639377009248397E-2</v>
      </c>
      <c r="O22" s="343">
        <f t="shared" si="0"/>
        <v>149531038.80000001</v>
      </c>
      <c r="P22" s="344">
        <f t="shared" si="1"/>
        <v>3249232.93</v>
      </c>
      <c r="Q22" s="344">
        <f t="shared" si="2"/>
        <v>-2685802.71</v>
      </c>
      <c r="R22" s="344">
        <f t="shared" si="3"/>
        <v>0</v>
      </c>
      <c r="S22" s="344">
        <f t="shared" si="4"/>
        <v>547941.46</v>
      </c>
      <c r="T22" s="344">
        <f t="shared" si="5"/>
        <v>-38918.51</v>
      </c>
      <c r="U22" s="344">
        <f t="shared" si="6"/>
        <v>-4208592.22</v>
      </c>
      <c r="V22" s="344">
        <f t="shared" si="7"/>
        <v>146394899.75000003</v>
      </c>
      <c r="W22" s="390"/>
    </row>
    <row r="23" spans="1:23" ht="15">
      <c r="A23" s="22"/>
      <c r="B23" s="440" t="s">
        <v>657</v>
      </c>
      <c r="C23" s="458">
        <v>5.7608016986511197E-2</v>
      </c>
      <c r="D23" s="345">
        <v>267121799.33000001</v>
      </c>
      <c r="E23" s="345">
        <v>3836753.38</v>
      </c>
      <c r="F23" s="345">
        <v>6782868.54</v>
      </c>
      <c r="G23" s="345">
        <v>0</v>
      </c>
      <c r="H23" s="345">
        <v>496695.78</v>
      </c>
      <c r="I23" s="345">
        <v>3200997.26</v>
      </c>
      <c r="J23" s="345">
        <v>-8882418.2300000004</v>
      </c>
      <c r="K23" s="345">
        <v>272556696.06</v>
      </c>
      <c r="L23" s="389"/>
      <c r="M23" s="440" t="s">
        <v>657</v>
      </c>
      <c r="N23" s="458">
        <f t="shared" si="8"/>
        <v>5.7608016986511197E-2</v>
      </c>
      <c r="O23" s="345">
        <f t="shared" si="0"/>
        <v>267121799.33000001</v>
      </c>
      <c r="P23" s="345">
        <f t="shared" si="1"/>
        <v>3836753.38</v>
      </c>
      <c r="Q23" s="345">
        <f t="shared" si="2"/>
        <v>6782868.54</v>
      </c>
      <c r="R23" s="345">
        <f t="shared" si="3"/>
        <v>0</v>
      </c>
      <c r="S23" s="345">
        <f t="shared" si="4"/>
        <v>496695.78</v>
      </c>
      <c r="T23" s="345">
        <f t="shared" si="5"/>
        <v>3200997.26</v>
      </c>
      <c r="U23" s="345">
        <f t="shared" si="6"/>
        <v>-8882418.2300000004</v>
      </c>
      <c r="V23" s="345">
        <f t="shared" si="7"/>
        <v>272556696.06</v>
      </c>
      <c r="W23" s="390"/>
    </row>
    <row r="24" spans="1:23" ht="15">
      <c r="A24" s="22"/>
      <c r="B24" s="439" t="s">
        <v>658</v>
      </c>
      <c r="C24" s="457">
        <v>9.4717886600358403E-2</v>
      </c>
      <c r="D24" s="343">
        <v>718937526.6500001</v>
      </c>
      <c r="E24" s="344">
        <v>16118645.73</v>
      </c>
      <c r="F24" s="344">
        <v>2206826.0099999998</v>
      </c>
      <c r="G24" s="344">
        <v>0</v>
      </c>
      <c r="H24" s="344">
        <v>5462224.5</v>
      </c>
      <c r="I24" s="344">
        <v>10006842.33</v>
      </c>
      <c r="J24" s="344">
        <v>-34133901.670000002</v>
      </c>
      <c r="K24" s="344">
        <v>718598163.55000019</v>
      </c>
      <c r="L24" s="389"/>
      <c r="M24" s="439" t="s">
        <v>658</v>
      </c>
      <c r="N24" s="457">
        <f t="shared" si="8"/>
        <v>9.4717886600358403E-2</v>
      </c>
      <c r="O24" s="343">
        <f t="shared" si="0"/>
        <v>718937526.6500001</v>
      </c>
      <c r="P24" s="344">
        <f t="shared" si="1"/>
        <v>16118645.73</v>
      </c>
      <c r="Q24" s="344">
        <f t="shared" si="2"/>
        <v>2206826.0099999998</v>
      </c>
      <c r="R24" s="344">
        <f t="shared" si="3"/>
        <v>0</v>
      </c>
      <c r="S24" s="344">
        <f t="shared" si="4"/>
        <v>5462224.5</v>
      </c>
      <c r="T24" s="344">
        <f t="shared" si="5"/>
        <v>10006842.33</v>
      </c>
      <c r="U24" s="344">
        <f t="shared" si="6"/>
        <v>-34133901.670000002</v>
      </c>
      <c r="V24" s="344">
        <f t="shared" si="7"/>
        <v>718598163.55000019</v>
      </c>
      <c r="W24" s="390"/>
    </row>
    <row r="25" spans="1:23" ht="15">
      <c r="A25" s="22"/>
      <c r="B25" s="440" t="s">
        <v>659</v>
      </c>
      <c r="C25" s="458">
        <v>9.7359587328236005E-2</v>
      </c>
      <c r="D25" s="345">
        <v>2384066908.3400002</v>
      </c>
      <c r="E25" s="345">
        <v>55652934.829999998</v>
      </c>
      <c r="F25" s="345">
        <v>11746030.24</v>
      </c>
      <c r="G25" s="345">
        <v>0</v>
      </c>
      <c r="H25" s="345">
        <v>6616995.9299999997</v>
      </c>
      <c r="I25" s="345">
        <v>-0.1</v>
      </c>
      <c r="J25" s="345">
        <v>-69561115.040000007</v>
      </c>
      <c r="K25" s="345">
        <v>2388521754.1999998</v>
      </c>
      <c r="L25" s="389"/>
      <c r="M25" s="440" t="s">
        <v>659</v>
      </c>
      <c r="N25" s="458">
        <f t="shared" si="8"/>
        <v>9.7359587328236005E-2</v>
      </c>
      <c r="O25" s="345">
        <f t="shared" si="0"/>
        <v>2384066908.3400002</v>
      </c>
      <c r="P25" s="345">
        <f t="shared" si="1"/>
        <v>55652934.829999998</v>
      </c>
      <c r="Q25" s="345">
        <f t="shared" si="2"/>
        <v>11746030.24</v>
      </c>
      <c r="R25" s="345">
        <f t="shared" si="3"/>
        <v>0</v>
      </c>
      <c r="S25" s="345">
        <f t="shared" si="4"/>
        <v>6616995.9299999997</v>
      </c>
      <c r="T25" s="345">
        <f t="shared" si="5"/>
        <v>-0.1</v>
      </c>
      <c r="U25" s="345">
        <f t="shared" si="6"/>
        <v>-69561115.040000007</v>
      </c>
      <c r="V25" s="345">
        <f t="shared" si="7"/>
        <v>2388521754.1999998</v>
      </c>
      <c r="W25" s="390"/>
    </row>
    <row r="26" spans="1:23" ht="15">
      <c r="A26" s="22"/>
      <c r="B26" s="439" t="s">
        <v>660</v>
      </c>
      <c r="C26" s="457">
        <v>9.4038999999999998E-2</v>
      </c>
      <c r="D26" s="343">
        <v>791517972.46000004</v>
      </c>
      <c r="E26" s="344">
        <v>17987898.539999999</v>
      </c>
      <c r="F26" s="344">
        <v>11218195.869999999</v>
      </c>
      <c r="G26" s="344">
        <v>0</v>
      </c>
      <c r="H26" s="344">
        <v>1999333.2</v>
      </c>
      <c r="I26" s="344">
        <v>357265.82</v>
      </c>
      <c r="J26" s="344">
        <v>-21119720.899999999</v>
      </c>
      <c r="K26" s="344">
        <v>801960944.99000013</v>
      </c>
      <c r="L26" s="389"/>
      <c r="M26" s="439" t="s">
        <v>660</v>
      </c>
      <c r="N26" s="457">
        <f t="shared" si="8"/>
        <v>9.4038999999999998E-2</v>
      </c>
      <c r="O26" s="343">
        <f t="shared" si="0"/>
        <v>791517972.46000004</v>
      </c>
      <c r="P26" s="344">
        <f t="shared" si="1"/>
        <v>17987898.539999999</v>
      </c>
      <c r="Q26" s="344">
        <f t="shared" si="2"/>
        <v>11218195.869999999</v>
      </c>
      <c r="R26" s="344">
        <f t="shared" si="3"/>
        <v>0</v>
      </c>
      <c r="S26" s="344">
        <f t="shared" si="4"/>
        <v>1999333.2</v>
      </c>
      <c r="T26" s="344">
        <f t="shared" si="5"/>
        <v>357265.82</v>
      </c>
      <c r="U26" s="344">
        <f t="shared" si="6"/>
        <v>-21119720.899999999</v>
      </c>
      <c r="V26" s="344">
        <f t="shared" si="7"/>
        <v>801960944.99000013</v>
      </c>
      <c r="W26" s="390"/>
    </row>
    <row r="27" spans="1:23" ht="15">
      <c r="A27" s="22"/>
      <c r="B27" s="440" t="s">
        <v>694</v>
      </c>
      <c r="C27" s="458">
        <v>7.0000000000000007E-2</v>
      </c>
      <c r="D27" s="345">
        <v>1124586996.8399999</v>
      </c>
      <c r="E27" s="345">
        <v>0</v>
      </c>
      <c r="F27" s="345">
        <v>0</v>
      </c>
      <c r="G27" s="345">
        <v>91978095.209999993</v>
      </c>
      <c r="H27" s="345">
        <v>0</v>
      </c>
      <c r="I27" s="345">
        <v>0</v>
      </c>
      <c r="J27" s="345">
        <v>0</v>
      </c>
      <c r="K27" s="345">
        <v>1216565092.05</v>
      </c>
      <c r="L27" s="389"/>
      <c r="M27" s="440" t="s">
        <v>694</v>
      </c>
      <c r="N27" s="458">
        <f t="shared" ref="N27:S30" si="9">C27</f>
        <v>7.0000000000000007E-2</v>
      </c>
      <c r="O27" s="345">
        <f t="shared" si="9"/>
        <v>1124586996.8399999</v>
      </c>
      <c r="P27" s="345">
        <f t="shared" si="9"/>
        <v>0</v>
      </c>
      <c r="Q27" s="345">
        <f t="shared" si="9"/>
        <v>0</v>
      </c>
      <c r="R27" s="345">
        <f t="shared" si="9"/>
        <v>91978095.209999993</v>
      </c>
      <c r="S27" s="345">
        <f t="shared" si="9"/>
        <v>0</v>
      </c>
      <c r="T27" s="345">
        <f t="shared" si="5"/>
        <v>0</v>
      </c>
      <c r="U27" s="345">
        <f t="shared" ref="U27:V30" si="10">J27</f>
        <v>0</v>
      </c>
      <c r="V27" s="345">
        <f t="shared" si="10"/>
        <v>1216565092.05</v>
      </c>
      <c r="W27" s="390"/>
    </row>
    <row r="28" spans="1:23">
      <c r="A28" s="22"/>
      <c r="B28" s="439" t="s">
        <v>714</v>
      </c>
      <c r="C28" s="457">
        <v>4.8099999999999997E-2</v>
      </c>
      <c r="D28" s="343">
        <v>109603687.88</v>
      </c>
      <c r="E28" s="344">
        <v>0</v>
      </c>
      <c r="F28" s="344">
        <v>0</v>
      </c>
      <c r="G28" s="344">
        <v>81957425.560000002</v>
      </c>
      <c r="H28" s="344">
        <v>0</v>
      </c>
      <c r="I28" s="344">
        <v>0</v>
      </c>
      <c r="J28" s="344">
        <v>0</v>
      </c>
      <c r="K28" s="344">
        <v>191561113.44</v>
      </c>
      <c r="L28" s="389"/>
      <c r="M28" s="439" t="s">
        <v>714</v>
      </c>
      <c r="N28" s="457">
        <f t="shared" si="9"/>
        <v>4.8099999999999997E-2</v>
      </c>
      <c r="O28" s="343">
        <f t="shared" si="9"/>
        <v>109603687.88</v>
      </c>
      <c r="P28" s="344">
        <f t="shared" si="9"/>
        <v>0</v>
      </c>
      <c r="Q28" s="344">
        <f t="shared" si="9"/>
        <v>0</v>
      </c>
      <c r="R28" s="344">
        <f t="shared" si="9"/>
        <v>81957425.560000002</v>
      </c>
      <c r="S28" s="344">
        <f t="shared" si="9"/>
        <v>0</v>
      </c>
      <c r="T28" s="344">
        <f t="shared" si="5"/>
        <v>0</v>
      </c>
      <c r="U28" s="344">
        <f t="shared" si="10"/>
        <v>0</v>
      </c>
      <c r="V28" s="344">
        <f t="shared" si="10"/>
        <v>191561113.44</v>
      </c>
      <c r="W28" s="390"/>
    </row>
    <row r="29" spans="1:23" ht="15">
      <c r="A29" s="22"/>
      <c r="B29" s="440" t="s">
        <v>729</v>
      </c>
      <c r="C29" s="458">
        <v>8.7900000000000006E-2</v>
      </c>
      <c r="D29" s="345">
        <v>1046245828.04</v>
      </c>
      <c r="E29" s="345">
        <v>23083114.899999999</v>
      </c>
      <c r="F29" s="345">
        <v>4945400.4400000004</v>
      </c>
      <c r="G29" s="345">
        <v>9684089.4399999995</v>
      </c>
      <c r="H29" s="345">
        <v>9749409.0899999999</v>
      </c>
      <c r="I29" s="345">
        <v>-1302223.3999999999</v>
      </c>
      <c r="J29" s="345">
        <v>-32632024.25</v>
      </c>
      <c r="K29" s="345">
        <v>1059773594.2599998</v>
      </c>
      <c r="L29" s="389"/>
      <c r="M29" s="440" t="s">
        <v>729</v>
      </c>
      <c r="N29" s="458">
        <f t="shared" si="9"/>
        <v>8.7900000000000006E-2</v>
      </c>
      <c r="O29" s="345">
        <f t="shared" si="9"/>
        <v>1046245828.04</v>
      </c>
      <c r="P29" s="345">
        <f t="shared" si="9"/>
        <v>23083114.899999999</v>
      </c>
      <c r="Q29" s="345">
        <f t="shared" si="9"/>
        <v>4945400.4400000004</v>
      </c>
      <c r="R29" s="345">
        <f t="shared" si="9"/>
        <v>9684089.4399999995</v>
      </c>
      <c r="S29" s="345">
        <f t="shared" si="9"/>
        <v>9749409.0899999999</v>
      </c>
      <c r="T29" s="345">
        <f t="shared" si="5"/>
        <v>-1302223.3999999999</v>
      </c>
      <c r="U29" s="345">
        <f t="shared" si="10"/>
        <v>-32632024.25</v>
      </c>
      <c r="V29" s="345">
        <f t="shared" si="10"/>
        <v>1059773594.2599998</v>
      </c>
      <c r="W29" s="390"/>
    </row>
    <row r="30" spans="1:23" ht="15">
      <c r="A30" s="22"/>
      <c r="B30" s="439" t="s">
        <v>730</v>
      </c>
      <c r="C30" s="457">
        <v>5.1200000000000002E-2</v>
      </c>
      <c r="D30" s="343">
        <v>163671152.32999998</v>
      </c>
      <c r="E30" s="344">
        <v>0</v>
      </c>
      <c r="F30" s="344">
        <v>0</v>
      </c>
      <c r="G30" s="344">
        <v>61145868.590000004</v>
      </c>
      <c r="H30" s="344">
        <v>0</v>
      </c>
      <c r="I30" s="344">
        <v>0</v>
      </c>
      <c r="J30" s="344">
        <v>0</v>
      </c>
      <c r="K30" s="344">
        <v>224817020.91999999</v>
      </c>
      <c r="L30" s="389"/>
      <c r="M30" s="439" t="s">
        <v>730</v>
      </c>
      <c r="N30" s="457">
        <f t="shared" si="9"/>
        <v>5.1200000000000002E-2</v>
      </c>
      <c r="O30" s="343">
        <f t="shared" si="9"/>
        <v>163671152.32999998</v>
      </c>
      <c r="P30" s="344">
        <f t="shared" si="9"/>
        <v>0</v>
      </c>
      <c r="Q30" s="344">
        <f t="shared" si="9"/>
        <v>0</v>
      </c>
      <c r="R30" s="344">
        <f t="shared" si="9"/>
        <v>61145868.590000004</v>
      </c>
      <c r="S30" s="344">
        <f t="shared" si="9"/>
        <v>0</v>
      </c>
      <c r="T30" s="344">
        <f t="shared" si="5"/>
        <v>0</v>
      </c>
      <c r="U30" s="344">
        <f t="shared" si="10"/>
        <v>0</v>
      </c>
      <c r="V30" s="344">
        <f t="shared" si="10"/>
        <v>224817020.91999999</v>
      </c>
      <c r="W30" s="390"/>
    </row>
    <row r="31" spans="1:23" ht="15">
      <c r="A31" s="22"/>
      <c r="B31" s="440" t="s">
        <v>661</v>
      </c>
      <c r="C31" s="458">
        <v>7.8529371103265883E-2</v>
      </c>
      <c r="D31" s="345">
        <v>522310000</v>
      </c>
      <c r="E31" s="345">
        <v>9979808.1099999994</v>
      </c>
      <c r="F31" s="345">
        <v>2732968.8000000003</v>
      </c>
      <c r="G31" s="345">
        <v>0</v>
      </c>
      <c r="H31" s="345">
        <v>2195266.4850000003</v>
      </c>
      <c r="I31" s="345">
        <v>3.7500000000000001E-4</v>
      </c>
      <c r="J31" s="345">
        <v>14227262.07</v>
      </c>
      <c r="K31" s="345">
        <v>522310000</v>
      </c>
      <c r="L31" s="389"/>
      <c r="M31" s="440" t="s">
        <v>661</v>
      </c>
      <c r="N31" s="458">
        <f t="shared" si="8"/>
        <v>7.8529371103265883E-2</v>
      </c>
      <c r="O31" s="345">
        <f t="shared" si="0"/>
        <v>522310000</v>
      </c>
      <c r="P31" s="345">
        <f t="shared" si="1"/>
        <v>9979808.1099999994</v>
      </c>
      <c r="Q31" s="345">
        <f t="shared" si="2"/>
        <v>2732968.8000000003</v>
      </c>
      <c r="R31" s="345">
        <f t="shared" si="3"/>
        <v>0</v>
      </c>
      <c r="S31" s="345">
        <f t="shared" si="4"/>
        <v>2195266.4850000003</v>
      </c>
      <c r="T31" s="345">
        <f t="shared" si="5"/>
        <v>3.7500000000000001E-4</v>
      </c>
      <c r="U31" s="345">
        <f t="shared" si="6"/>
        <v>14227262.07</v>
      </c>
      <c r="V31" s="345">
        <f t="shared" si="7"/>
        <v>522310000</v>
      </c>
      <c r="W31" s="390"/>
    </row>
    <row r="32" spans="1:23" ht="15">
      <c r="A32" s="22"/>
      <c r="B32" s="439" t="s">
        <v>662</v>
      </c>
      <c r="C32" s="457">
        <v>7.7285005067610671E-2</v>
      </c>
      <c r="D32" s="343">
        <v>818083000</v>
      </c>
      <c r="E32" s="344">
        <v>15390075.175000001</v>
      </c>
      <c r="F32" s="344">
        <v>4285033.6300000008</v>
      </c>
      <c r="G32" s="344">
        <v>0</v>
      </c>
      <c r="H32" s="344">
        <v>2563029.5550000002</v>
      </c>
      <c r="I32" s="344">
        <v>-0.66999999999999993</v>
      </c>
      <c r="J32" s="344">
        <v>21234709.835000001</v>
      </c>
      <c r="K32" s="344">
        <v>818083000</v>
      </c>
      <c r="L32" s="389"/>
      <c r="M32" s="439" t="s">
        <v>662</v>
      </c>
      <c r="N32" s="457">
        <f t="shared" si="8"/>
        <v>7.7285005067610671E-2</v>
      </c>
      <c r="O32" s="343">
        <f t="shared" si="0"/>
        <v>818083000</v>
      </c>
      <c r="P32" s="344">
        <f t="shared" si="1"/>
        <v>15390075.175000001</v>
      </c>
      <c r="Q32" s="344">
        <f t="shared" si="2"/>
        <v>4285033.6300000008</v>
      </c>
      <c r="R32" s="344">
        <f t="shared" si="3"/>
        <v>0</v>
      </c>
      <c r="S32" s="344">
        <f t="shared" si="4"/>
        <v>2563029.5550000002</v>
      </c>
      <c r="T32" s="344">
        <f t="shared" si="5"/>
        <v>-0.66999999999999993</v>
      </c>
      <c r="U32" s="344">
        <f t="shared" si="6"/>
        <v>21234709.835000001</v>
      </c>
      <c r="V32" s="344">
        <f t="shared" si="7"/>
        <v>818083000</v>
      </c>
      <c r="W32" s="390"/>
    </row>
    <row r="33" spans="1:23" ht="15">
      <c r="A33" s="22"/>
      <c r="B33" s="440" t="s">
        <v>663</v>
      </c>
      <c r="C33" s="458">
        <v>7.6527034618914885E-2</v>
      </c>
      <c r="D33" s="345">
        <v>2080332099.6349998</v>
      </c>
      <c r="E33" s="345">
        <v>38574697.359999999</v>
      </c>
      <c r="F33" s="345">
        <v>13071346.205</v>
      </c>
      <c r="G33" s="345">
        <v>0</v>
      </c>
      <c r="H33" s="345">
        <v>8150350</v>
      </c>
      <c r="I33" s="345">
        <v>0</v>
      </c>
      <c r="J33" s="345">
        <v>-48094710.810000002</v>
      </c>
      <c r="K33" s="345">
        <v>2092033782.3899996</v>
      </c>
      <c r="L33" s="389"/>
      <c r="M33" s="440" t="s">
        <v>663</v>
      </c>
      <c r="N33" s="458">
        <f t="shared" si="8"/>
        <v>7.6527034618914885E-2</v>
      </c>
      <c r="O33" s="345">
        <f t="shared" si="0"/>
        <v>2080332099.6349998</v>
      </c>
      <c r="P33" s="345">
        <f t="shared" si="1"/>
        <v>38574697.359999999</v>
      </c>
      <c r="Q33" s="345">
        <f t="shared" si="2"/>
        <v>13071346.205</v>
      </c>
      <c r="R33" s="345">
        <f t="shared" si="3"/>
        <v>0</v>
      </c>
      <c r="S33" s="345">
        <f t="shared" si="4"/>
        <v>8150350</v>
      </c>
      <c r="T33" s="345">
        <f t="shared" si="5"/>
        <v>0</v>
      </c>
      <c r="U33" s="345">
        <f t="shared" si="6"/>
        <v>-48094710.810000002</v>
      </c>
      <c r="V33" s="345">
        <f t="shared" si="7"/>
        <v>2092033782.3899996</v>
      </c>
      <c r="W33" s="390"/>
    </row>
    <row r="34" spans="1:23" ht="15">
      <c r="A34" s="22"/>
      <c r="B34" s="439" t="s">
        <v>664</v>
      </c>
      <c r="C34" s="457">
        <v>6.5785327061517185E-2</v>
      </c>
      <c r="D34" s="343">
        <v>902825289.46030509</v>
      </c>
      <c r="E34" s="344">
        <v>14351138.078539351</v>
      </c>
      <c r="F34" s="344">
        <v>10795693.656439241</v>
      </c>
      <c r="G34" s="344">
        <v>0</v>
      </c>
      <c r="H34" s="344">
        <v>8184345.3651097463</v>
      </c>
      <c r="I34" s="344">
        <v>254453.28491050639</v>
      </c>
      <c r="J34" s="344">
        <v>-47401640.138978347</v>
      </c>
      <c r="K34" s="344">
        <v>889009279.70632565</v>
      </c>
      <c r="L34" s="389"/>
      <c r="M34" s="439" t="s">
        <v>664</v>
      </c>
      <c r="N34" s="457">
        <f t="shared" si="8"/>
        <v>6.5785327061517185E-2</v>
      </c>
      <c r="O34" s="343">
        <f t="shared" si="0"/>
        <v>902825289.46030509</v>
      </c>
      <c r="P34" s="344">
        <f t="shared" si="1"/>
        <v>14351138.078539351</v>
      </c>
      <c r="Q34" s="344">
        <f t="shared" si="2"/>
        <v>10795693.656439241</v>
      </c>
      <c r="R34" s="344">
        <f t="shared" si="3"/>
        <v>0</v>
      </c>
      <c r="S34" s="344">
        <f t="shared" si="4"/>
        <v>8184345.3651097463</v>
      </c>
      <c r="T34" s="344">
        <f t="shared" si="5"/>
        <v>254453.28491050639</v>
      </c>
      <c r="U34" s="344">
        <f t="shared" si="6"/>
        <v>-47401640.138978347</v>
      </c>
      <c r="V34" s="344">
        <f t="shared" si="7"/>
        <v>889009279.70632565</v>
      </c>
      <c r="W34" s="390"/>
    </row>
    <row r="35" spans="1:23">
      <c r="A35" s="22"/>
      <c r="B35" s="440" t="s">
        <v>142</v>
      </c>
      <c r="C35" s="458">
        <v>4.3920913009702245E-2</v>
      </c>
      <c r="D35" s="345">
        <v>437851155.32739872</v>
      </c>
      <c r="E35" s="345">
        <v>4791667.1585208671</v>
      </c>
      <c r="F35" s="345">
        <v>-1537189.0859436137</v>
      </c>
      <c r="G35" s="345">
        <v>0</v>
      </c>
      <c r="H35" s="345">
        <v>3494487.3701130752</v>
      </c>
      <c r="I35" s="345">
        <v>1574246.1299583826</v>
      </c>
      <c r="J35" s="345">
        <v>-14440199.734299663</v>
      </c>
      <c r="K35" s="345">
        <v>431734167.16574776</v>
      </c>
      <c r="L35" s="389"/>
      <c r="M35" s="440" t="s">
        <v>142</v>
      </c>
      <c r="N35" s="458">
        <f t="shared" si="8"/>
        <v>4.3920913009702245E-2</v>
      </c>
      <c r="O35" s="345">
        <f t="shared" si="0"/>
        <v>437851155.32739872</v>
      </c>
      <c r="P35" s="345">
        <f t="shared" si="1"/>
        <v>4791667.1585208671</v>
      </c>
      <c r="Q35" s="345">
        <f t="shared" si="2"/>
        <v>-1537189.0859436137</v>
      </c>
      <c r="R35" s="345">
        <f t="shared" si="3"/>
        <v>0</v>
      </c>
      <c r="S35" s="345">
        <f t="shared" si="4"/>
        <v>3494487.3701130752</v>
      </c>
      <c r="T35" s="345">
        <f t="shared" si="5"/>
        <v>1574246.1299583826</v>
      </c>
      <c r="U35" s="345">
        <f t="shared" si="6"/>
        <v>-14440199.734299663</v>
      </c>
      <c r="V35" s="345">
        <f t="shared" si="7"/>
        <v>431734167.16574776</v>
      </c>
      <c r="W35" s="390"/>
    </row>
    <row r="36" spans="1:23">
      <c r="A36" s="22"/>
      <c r="B36" s="439" t="s">
        <v>139</v>
      </c>
      <c r="C36" s="457">
        <v>6.2464873164496781E-2</v>
      </c>
      <c r="D36" s="343">
        <v>73724000.021789789</v>
      </c>
      <c r="E36" s="344">
        <v>1114966.3854938585</v>
      </c>
      <c r="F36" s="344">
        <v>978696.54319990438</v>
      </c>
      <c r="G36" s="344">
        <v>0</v>
      </c>
      <c r="H36" s="344">
        <v>637599.98675092019</v>
      </c>
      <c r="I36" s="344">
        <v>3594.21818683929</v>
      </c>
      <c r="J36" s="344">
        <v>-3919150.9760914813</v>
      </c>
      <c r="K36" s="344">
        <v>72539706.179329842</v>
      </c>
      <c r="L36" s="389"/>
      <c r="M36" s="439" t="s">
        <v>139</v>
      </c>
      <c r="N36" s="457">
        <f t="shared" si="8"/>
        <v>6.2464873164496781E-2</v>
      </c>
      <c r="O36" s="343">
        <f t="shared" si="0"/>
        <v>73724000.021789789</v>
      </c>
      <c r="P36" s="344">
        <f t="shared" si="1"/>
        <v>1114966.3854938585</v>
      </c>
      <c r="Q36" s="344">
        <f t="shared" si="2"/>
        <v>978696.54319990438</v>
      </c>
      <c r="R36" s="344">
        <f t="shared" si="3"/>
        <v>0</v>
      </c>
      <c r="S36" s="344">
        <f t="shared" si="4"/>
        <v>637599.98675092019</v>
      </c>
      <c r="T36" s="344">
        <f t="shared" si="5"/>
        <v>3594.21818683929</v>
      </c>
      <c r="U36" s="344">
        <f t="shared" si="6"/>
        <v>-3919150.9760914813</v>
      </c>
      <c r="V36" s="344">
        <f t="shared" si="7"/>
        <v>72539706.179329842</v>
      </c>
      <c r="W36" s="390"/>
    </row>
    <row r="37" spans="1:23" ht="15">
      <c r="A37" s="22"/>
      <c r="B37" s="440" t="s">
        <v>665</v>
      </c>
      <c r="C37" s="458">
        <v>0.09</v>
      </c>
      <c r="D37" s="345">
        <v>435354761.6964882</v>
      </c>
      <c r="E37" s="345">
        <v>9426003.053811796</v>
      </c>
      <c r="F37" s="345">
        <v>2252829.8756827898</v>
      </c>
      <c r="G37" s="345">
        <v>0</v>
      </c>
      <c r="H37" s="345">
        <v>1537070.1852773281</v>
      </c>
      <c r="I37" s="345">
        <v>0</v>
      </c>
      <c r="J37" s="345">
        <v>-12443629.186414117</v>
      </c>
      <c r="K37" s="345">
        <v>436127035.62484598</v>
      </c>
      <c r="L37" s="389"/>
      <c r="M37" s="440" t="s">
        <v>665</v>
      </c>
      <c r="N37" s="458">
        <f t="shared" si="8"/>
        <v>0.09</v>
      </c>
      <c r="O37" s="345">
        <f t="shared" si="0"/>
        <v>435354761.6964882</v>
      </c>
      <c r="P37" s="345">
        <f t="shared" si="1"/>
        <v>9426003.053811796</v>
      </c>
      <c r="Q37" s="345">
        <f t="shared" si="2"/>
        <v>2252829.8756827898</v>
      </c>
      <c r="R37" s="345">
        <f t="shared" si="3"/>
        <v>0</v>
      </c>
      <c r="S37" s="345">
        <f t="shared" si="4"/>
        <v>1537070.1852773281</v>
      </c>
      <c r="T37" s="345">
        <f t="shared" si="5"/>
        <v>0</v>
      </c>
      <c r="U37" s="345">
        <f t="shared" si="6"/>
        <v>-12443629.186414117</v>
      </c>
      <c r="V37" s="345">
        <f t="shared" si="7"/>
        <v>436127035.62484598</v>
      </c>
      <c r="W37" s="390"/>
    </row>
    <row r="38" spans="1:23">
      <c r="A38" s="22"/>
      <c r="B38" s="439" t="s">
        <v>138</v>
      </c>
      <c r="C38" s="457">
        <v>5.9692587858758417E-2</v>
      </c>
      <c r="D38" s="343">
        <v>561902079.20179093</v>
      </c>
      <c r="E38" s="344">
        <v>8160152.5450986717</v>
      </c>
      <c r="F38" s="344">
        <v>8048491.2436091835</v>
      </c>
      <c r="G38" s="344">
        <v>0</v>
      </c>
      <c r="H38" s="344">
        <v>4163362.6003366718</v>
      </c>
      <c r="I38" s="344">
        <v>-16400.372380007935</v>
      </c>
      <c r="J38" s="344">
        <v>-24275334.506751291</v>
      </c>
      <c r="K38" s="344">
        <v>557982350.71170413</v>
      </c>
      <c r="L38" s="389"/>
      <c r="M38" s="439" t="s">
        <v>138</v>
      </c>
      <c r="N38" s="457">
        <f t="shared" si="8"/>
        <v>5.9692587858758417E-2</v>
      </c>
      <c r="O38" s="343">
        <f t="shared" si="0"/>
        <v>561902079.20179093</v>
      </c>
      <c r="P38" s="344">
        <f t="shared" si="1"/>
        <v>8160152.5450986717</v>
      </c>
      <c r="Q38" s="344">
        <f t="shared" si="2"/>
        <v>8048491.2436091835</v>
      </c>
      <c r="R38" s="344">
        <f t="shared" si="3"/>
        <v>0</v>
      </c>
      <c r="S38" s="344">
        <f t="shared" si="4"/>
        <v>4163362.6003366718</v>
      </c>
      <c r="T38" s="344">
        <f t="shared" si="5"/>
        <v>-16400.372380007935</v>
      </c>
      <c r="U38" s="344">
        <f t="shared" si="6"/>
        <v>-24275334.506751291</v>
      </c>
      <c r="V38" s="344">
        <f t="shared" si="7"/>
        <v>557982350.71170413</v>
      </c>
      <c r="W38" s="390"/>
    </row>
    <row r="39" spans="1:23">
      <c r="A39" s="22"/>
      <c r="B39" s="440" t="s">
        <v>140</v>
      </c>
      <c r="C39" s="458">
        <v>5.3270982582034776E-2</v>
      </c>
      <c r="D39" s="345">
        <v>118535780.0531421</v>
      </c>
      <c r="E39" s="345">
        <v>1546536.0144739582</v>
      </c>
      <c r="F39" s="345">
        <v>1659558.4426923154</v>
      </c>
      <c r="G39" s="345">
        <v>0</v>
      </c>
      <c r="H39" s="345">
        <v>1512875.4705063505</v>
      </c>
      <c r="I39" s="345">
        <v>-4.998670008109384</v>
      </c>
      <c r="J39" s="345">
        <v>-5560340.0650335858</v>
      </c>
      <c r="K39" s="345">
        <v>117694404.91711113</v>
      </c>
      <c r="L39" s="389"/>
      <c r="M39" s="440" t="s">
        <v>140</v>
      </c>
      <c r="N39" s="458">
        <f t="shared" si="8"/>
        <v>5.3270982582034776E-2</v>
      </c>
      <c r="O39" s="345">
        <f t="shared" si="0"/>
        <v>118535780.0531421</v>
      </c>
      <c r="P39" s="345">
        <f t="shared" si="1"/>
        <v>1546536.0144739582</v>
      </c>
      <c r="Q39" s="345">
        <f t="shared" si="2"/>
        <v>1659558.4426923154</v>
      </c>
      <c r="R39" s="345">
        <f t="shared" si="3"/>
        <v>0</v>
      </c>
      <c r="S39" s="345">
        <f t="shared" si="4"/>
        <v>1512875.4705063505</v>
      </c>
      <c r="T39" s="345">
        <f t="shared" si="5"/>
        <v>-4.998670008109384</v>
      </c>
      <c r="U39" s="345">
        <f t="shared" si="6"/>
        <v>-5560340.0650335858</v>
      </c>
      <c r="V39" s="345">
        <f t="shared" si="7"/>
        <v>117694404.91711113</v>
      </c>
      <c r="W39" s="390"/>
    </row>
    <row r="40" spans="1:23" ht="15">
      <c r="A40" s="22"/>
      <c r="B40" s="439" t="s">
        <v>666</v>
      </c>
      <c r="C40" s="457">
        <v>6.59E-2</v>
      </c>
      <c r="D40" s="343">
        <v>74061178.905352026</v>
      </c>
      <c r="E40" s="344">
        <v>1178057.5726048788</v>
      </c>
      <c r="F40" s="344">
        <v>372350.68266314594</v>
      </c>
      <c r="G40" s="344">
        <v>0</v>
      </c>
      <c r="H40" s="344">
        <v>447588.28048177127</v>
      </c>
      <c r="I40" s="344">
        <v>203535.69150389053</v>
      </c>
      <c r="J40" s="344">
        <v>-2484876.0949265664</v>
      </c>
      <c r="K40" s="344">
        <v>73777835.037679151</v>
      </c>
      <c r="L40" s="389"/>
      <c r="M40" s="439" t="s">
        <v>666</v>
      </c>
      <c r="N40" s="457">
        <f t="shared" si="8"/>
        <v>6.59E-2</v>
      </c>
      <c r="O40" s="343">
        <f t="shared" si="0"/>
        <v>74061178.905352026</v>
      </c>
      <c r="P40" s="344">
        <f t="shared" si="1"/>
        <v>1178057.5726048788</v>
      </c>
      <c r="Q40" s="344">
        <f t="shared" si="2"/>
        <v>372350.68266314594</v>
      </c>
      <c r="R40" s="344">
        <f t="shared" si="3"/>
        <v>0</v>
      </c>
      <c r="S40" s="344">
        <f t="shared" si="4"/>
        <v>447588.28048177127</v>
      </c>
      <c r="T40" s="344">
        <f t="shared" si="5"/>
        <v>203535.69150389053</v>
      </c>
      <c r="U40" s="344">
        <f t="shared" si="6"/>
        <v>-2484876.0949265664</v>
      </c>
      <c r="V40" s="344">
        <f t="shared" si="7"/>
        <v>73777835.037679151</v>
      </c>
      <c r="W40" s="390"/>
    </row>
    <row r="41" spans="1:23" ht="15">
      <c r="A41" s="22"/>
      <c r="B41" s="440" t="s">
        <v>667</v>
      </c>
      <c r="C41" s="458">
        <v>0.08</v>
      </c>
      <c r="D41" s="345">
        <v>713048269.73633373</v>
      </c>
      <c r="E41" s="345">
        <v>13916671.685958762</v>
      </c>
      <c r="F41" s="345">
        <v>3768406.1799360369</v>
      </c>
      <c r="G41" s="345">
        <v>0</v>
      </c>
      <c r="H41" s="345">
        <v>3316463.0446852748</v>
      </c>
      <c r="I41" s="345">
        <v>6883771.2468512869</v>
      </c>
      <c r="J41" s="345">
        <v>-19892905.838854942</v>
      </c>
      <c r="K41" s="345">
        <v>721040676.05491018</v>
      </c>
      <c r="L41" s="389"/>
      <c r="M41" s="440" t="s">
        <v>667</v>
      </c>
      <c r="N41" s="458">
        <f t="shared" si="8"/>
        <v>0.08</v>
      </c>
      <c r="O41" s="345">
        <f t="shared" si="0"/>
        <v>713048269.73633373</v>
      </c>
      <c r="P41" s="345">
        <f t="shared" si="1"/>
        <v>13916671.685958762</v>
      </c>
      <c r="Q41" s="345">
        <f t="shared" si="2"/>
        <v>3768406.1799360369</v>
      </c>
      <c r="R41" s="345">
        <f t="shared" si="3"/>
        <v>0</v>
      </c>
      <c r="S41" s="345">
        <f t="shared" si="4"/>
        <v>3316463.0446852748</v>
      </c>
      <c r="T41" s="345">
        <f t="shared" si="5"/>
        <v>6883771.2468512869</v>
      </c>
      <c r="U41" s="345">
        <f t="shared" si="6"/>
        <v>-19892905.838854942</v>
      </c>
      <c r="V41" s="345">
        <f t="shared" si="7"/>
        <v>721040676.05491018</v>
      </c>
      <c r="W41" s="390"/>
    </row>
    <row r="42" spans="1:23">
      <c r="A42" s="22"/>
      <c r="B42" s="439" t="s">
        <v>137</v>
      </c>
      <c r="C42" s="457">
        <v>6.3831775492739773E-2</v>
      </c>
      <c r="D42" s="343">
        <v>193730535.36618742</v>
      </c>
      <c r="E42" s="344">
        <v>2994833.0171651295</v>
      </c>
      <c r="F42" s="344">
        <v>2623927.8797802934</v>
      </c>
      <c r="G42" s="344">
        <v>0</v>
      </c>
      <c r="H42" s="344">
        <v>2575126.5584539869</v>
      </c>
      <c r="I42" s="344">
        <v>42946.642306968381</v>
      </c>
      <c r="J42" s="344">
        <v>-10618356.372895516</v>
      </c>
      <c r="K42" s="344">
        <v>191349013.09099826</v>
      </c>
      <c r="L42" s="389"/>
      <c r="M42" s="439" t="s">
        <v>137</v>
      </c>
      <c r="N42" s="457">
        <f t="shared" si="8"/>
        <v>6.3831775492739773E-2</v>
      </c>
      <c r="O42" s="343">
        <f t="shared" si="0"/>
        <v>193730535.36618742</v>
      </c>
      <c r="P42" s="344">
        <f t="shared" si="1"/>
        <v>2994833.0171651295</v>
      </c>
      <c r="Q42" s="344">
        <f t="shared" si="2"/>
        <v>2623927.8797802934</v>
      </c>
      <c r="R42" s="344">
        <f t="shared" si="3"/>
        <v>0</v>
      </c>
      <c r="S42" s="344">
        <f t="shared" si="4"/>
        <v>2575126.5584539869</v>
      </c>
      <c r="T42" s="344">
        <f t="shared" si="5"/>
        <v>42946.642306968381</v>
      </c>
      <c r="U42" s="344">
        <f t="shared" si="6"/>
        <v>-10618356.372895516</v>
      </c>
      <c r="V42" s="344">
        <f t="shared" si="7"/>
        <v>191349013.09099826</v>
      </c>
      <c r="W42" s="390"/>
    </row>
    <row r="43" spans="1:23" ht="15">
      <c r="A43" s="22"/>
      <c r="B43" s="440" t="s">
        <v>668</v>
      </c>
      <c r="C43" s="458">
        <v>5.5899999999999998E-2</v>
      </c>
      <c r="D43" s="345">
        <v>66300544.567256339</v>
      </c>
      <c r="E43" s="345">
        <v>965880.30525550118</v>
      </c>
      <c r="F43" s="345">
        <v>331190.25761599839</v>
      </c>
      <c r="G43" s="345">
        <v>0</v>
      </c>
      <c r="H43" s="345">
        <v>251281.38495416107</v>
      </c>
      <c r="I43" s="345">
        <v>545924.79234398424</v>
      </c>
      <c r="J43" s="345">
        <v>-2250264.8532149084</v>
      </c>
      <c r="K43" s="345">
        <v>66144556.454211071</v>
      </c>
      <c r="L43" s="389"/>
      <c r="M43" s="440" t="s">
        <v>668</v>
      </c>
      <c r="N43" s="458">
        <f t="shared" si="8"/>
        <v>5.5899999999999998E-2</v>
      </c>
      <c r="O43" s="345">
        <f t="shared" si="0"/>
        <v>66300544.567256339</v>
      </c>
      <c r="P43" s="345">
        <f t="shared" si="1"/>
        <v>965880.30525550118</v>
      </c>
      <c r="Q43" s="345">
        <f t="shared" si="2"/>
        <v>331190.25761599839</v>
      </c>
      <c r="R43" s="345">
        <f t="shared" si="3"/>
        <v>0</v>
      </c>
      <c r="S43" s="345">
        <f t="shared" si="4"/>
        <v>251281.38495416107</v>
      </c>
      <c r="T43" s="345">
        <f t="shared" si="5"/>
        <v>545924.79234398424</v>
      </c>
      <c r="U43" s="345">
        <f t="shared" si="6"/>
        <v>-2250264.8532149084</v>
      </c>
      <c r="V43" s="345">
        <f t="shared" si="7"/>
        <v>66144556.454211071</v>
      </c>
      <c r="W43" s="390"/>
    </row>
    <row r="44" spans="1:23">
      <c r="A44" s="22"/>
      <c r="B44" s="439" t="s">
        <v>421</v>
      </c>
      <c r="C44" s="457">
        <v>5.0623534053193975E-2</v>
      </c>
      <c r="D44" s="343">
        <v>59523855.55988007</v>
      </c>
      <c r="E44" s="344">
        <v>738454.0360202156</v>
      </c>
      <c r="F44" s="344">
        <v>813713.1011937164</v>
      </c>
      <c r="G44" s="344">
        <v>0</v>
      </c>
      <c r="H44" s="344">
        <v>557427.8621932253</v>
      </c>
      <c r="I44" s="344">
        <v>3249.2543785258667</v>
      </c>
      <c r="J44" s="344">
        <v>-2300777.5922859018</v>
      </c>
      <c r="K44" s="344">
        <v>59335922.221379854</v>
      </c>
      <c r="L44" s="389"/>
      <c r="M44" s="439" t="s">
        <v>421</v>
      </c>
      <c r="N44" s="457">
        <f t="shared" si="8"/>
        <v>5.0623534053193975E-2</v>
      </c>
      <c r="O44" s="343">
        <f t="shared" si="0"/>
        <v>59523855.55988007</v>
      </c>
      <c r="P44" s="344">
        <f t="shared" si="1"/>
        <v>738454.0360202156</v>
      </c>
      <c r="Q44" s="344">
        <f t="shared" si="2"/>
        <v>813713.1011937164</v>
      </c>
      <c r="R44" s="344">
        <f t="shared" si="3"/>
        <v>0</v>
      </c>
      <c r="S44" s="344">
        <f t="shared" si="4"/>
        <v>557427.8621932253</v>
      </c>
      <c r="T44" s="344">
        <f t="shared" si="5"/>
        <v>3249.2543785258667</v>
      </c>
      <c r="U44" s="344">
        <f t="shared" si="6"/>
        <v>-2300777.5922859018</v>
      </c>
      <c r="V44" s="344">
        <f t="shared" si="7"/>
        <v>59335922.221379854</v>
      </c>
      <c r="W44" s="390"/>
    </row>
    <row r="45" spans="1:23" ht="15">
      <c r="A45" s="22"/>
      <c r="B45" s="440" t="s">
        <v>669</v>
      </c>
      <c r="C45" s="458">
        <v>4.8404994717027527E-2</v>
      </c>
      <c r="D45" s="345">
        <v>73455447.828446865</v>
      </c>
      <c r="E45" s="345">
        <v>911157.95775379823</v>
      </c>
      <c r="F45" s="345">
        <v>312195.38763734704</v>
      </c>
      <c r="G45" s="345">
        <v>0</v>
      </c>
      <c r="H45" s="345">
        <v>970729.55939333129</v>
      </c>
      <c r="I45" s="345">
        <v>-1270122.8118117822</v>
      </c>
      <c r="J45" s="345">
        <v>-4133036.0311865769</v>
      </c>
      <c r="K45" s="345">
        <v>70246371.89023298</v>
      </c>
      <c r="L45" s="389"/>
      <c r="M45" s="440" t="s">
        <v>669</v>
      </c>
      <c r="N45" s="458">
        <f t="shared" si="8"/>
        <v>4.8404994717027527E-2</v>
      </c>
      <c r="O45" s="345">
        <f t="shared" si="0"/>
        <v>73455447.828446865</v>
      </c>
      <c r="P45" s="345">
        <f t="shared" si="1"/>
        <v>911157.95775379823</v>
      </c>
      <c r="Q45" s="345">
        <f t="shared" si="2"/>
        <v>312195.38763734704</v>
      </c>
      <c r="R45" s="345">
        <f t="shared" si="3"/>
        <v>0</v>
      </c>
      <c r="S45" s="345">
        <f t="shared" si="4"/>
        <v>970729.55939333129</v>
      </c>
      <c r="T45" s="345">
        <f t="shared" si="5"/>
        <v>-1270122.8118117822</v>
      </c>
      <c r="U45" s="345">
        <f t="shared" si="6"/>
        <v>-4133036.0311865769</v>
      </c>
      <c r="V45" s="345">
        <f t="shared" si="7"/>
        <v>70246371.89023298</v>
      </c>
      <c r="W45" s="390"/>
    </row>
    <row r="46" spans="1:23">
      <c r="A46" s="22"/>
      <c r="B46" s="439" t="s">
        <v>422</v>
      </c>
      <c r="C46" s="457">
        <v>7.6584681498691687E-2</v>
      </c>
      <c r="D46" s="343">
        <v>115112087.62963454</v>
      </c>
      <c r="E46" s="344">
        <v>1940526.5532053865</v>
      </c>
      <c r="F46" s="344">
        <v>1361835.5440679928</v>
      </c>
      <c r="G46" s="344">
        <v>0</v>
      </c>
      <c r="H46" s="344">
        <v>943730.97272658185</v>
      </c>
      <c r="I46" s="344">
        <v>-1031653.1790896286</v>
      </c>
      <c r="J46" s="344">
        <v>-7077988.5052466504</v>
      </c>
      <c r="K46" s="344">
        <v>111248539.01529822</v>
      </c>
      <c r="L46" s="389"/>
      <c r="M46" s="439" t="s">
        <v>422</v>
      </c>
      <c r="N46" s="457">
        <f t="shared" si="8"/>
        <v>7.6584681498691687E-2</v>
      </c>
      <c r="O46" s="343">
        <f t="shared" si="0"/>
        <v>115112087.62963454</v>
      </c>
      <c r="P46" s="344">
        <f t="shared" si="1"/>
        <v>1940526.5532053865</v>
      </c>
      <c r="Q46" s="344">
        <f t="shared" si="2"/>
        <v>1361835.5440679928</v>
      </c>
      <c r="R46" s="344">
        <f t="shared" si="3"/>
        <v>0</v>
      </c>
      <c r="S46" s="344">
        <f t="shared" si="4"/>
        <v>943730.97272658185</v>
      </c>
      <c r="T46" s="344">
        <f t="shared" si="5"/>
        <v>-1031653.1790896286</v>
      </c>
      <c r="U46" s="344">
        <f t="shared" si="6"/>
        <v>-7077988.5052466504</v>
      </c>
      <c r="V46" s="344">
        <f t="shared" si="7"/>
        <v>111248539.01529822</v>
      </c>
      <c r="W46" s="390"/>
    </row>
    <row r="47" spans="1:23">
      <c r="A47" s="22"/>
      <c r="B47" s="440" t="s">
        <v>423</v>
      </c>
      <c r="C47" s="458">
        <v>0.10451129166535078</v>
      </c>
      <c r="D47" s="345">
        <v>105119010.75288841</v>
      </c>
      <c r="E47" s="345">
        <v>2629344.2891485924</v>
      </c>
      <c r="F47" s="345">
        <v>1501151.0086804996</v>
      </c>
      <c r="G47" s="345">
        <v>0</v>
      </c>
      <c r="H47" s="345">
        <v>681356.24336876208</v>
      </c>
      <c r="I47" s="345">
        <v>-4.3198590177856104</v>
      </c>
      <c r="J47" s="345">
        <v>-4756110.7803442348</v>
      </c>
      <c r="K47" s="345">
        <v>105174747.19388302</v>
      </c>
      <c r="L47" s="389"/>
      <c r="M47" s="440" t="s">
        <v>423</v>
      </c>
      <c r="N47" s="458">
        <f t="shared" si="8"/>
        <v>0.10451129166535078</v>
      </c>
      <c r="O47" s="345">
        <f t="shared" si="0"/>
        <v>105119010.75288841</v>
      </c>
      <c r="P47" s="345">
        <f t="shared" si="1"/>
        <v>2629344.2891485924</v>
      </c>
      <c r="Q47" s="345">
        <f t="shared" si="2"/>
        <v>1501151.0086804996</v>
      </c>
      <c r="R47" s="345">
        <f t="shared" si="3"/>
        <v>0</v>
      </c>
      <c r="S47" s="345">
        <f t="shared" si="4"/>
        <v>681356.24336876208</v>
      </c>
      <c r="T47" s="345">
        <f t="shared" si="5"/>
        <v>-4.3198590177856104</v>
      </c>
      <c r="U47" s="345">
        <f t="shared" si="6"/>
        <v>-4756110.7803442348</v>
      </c>
      <c r="V47" s="345">
        <f t="shared" si="7"/>
        <v>105174747.19388302</v>
      </c>
      <c r="W47" s="390"/>
    </row>
    <row r="48" spans="1:23">
      <c r="A48" s="22"/>
      <c r="B48" s="439" t="s">
        <v>424</v>
      </c>
      <c r="C48" s="457">
        <v>8.0420092189393166E-2</v>
      </c>
      <c r="D48" s="343">
        <v>71858419.023801595</v>
      </c>
      <c r="E48" s="344">
        <v>1398320.0046563765</v>
      </c>
      <c r="F48" s="344">
        <v>1038926.0937774393</v>
      </c>
      <c r="G48" s="344">
        <v>0</v>
      </c>
      <c r="H48" s="344">
        <v>600966.36695965799</v>
      </c>
      <c r="I48" s="344">
        <v>-2.6999118861160065</v>
      </c>
      <c r="J48" s="344">
        <v>-2947883.1333668223</v>
      </c>
      <c r="K48" s="344">
        <v>71948745.655916348</v>
      </c>
      <c r="L48" s="389"/>
      <c r="M48" s="439" t="s">
        <v>424</v>
      </c>
      <c r="N48" s="457">
        <f t="shared" si="8"/>
        <v>8.0420092189393166E-2</v>
      </c>
      <c r="O48" s="343">
        <f t="shared" si="0"/>
        <v>71858419.023801595</v>
      </c>
      <c r="P48" s="344">
        <f t="shared" si="1"/>
        <v>1398320.0046563765</v>
      </c>
      <c r="Q48" s="344">
        <f t="shared" si="2"/>
        <v>1038926.0937774393</v>
      </c>
      <c r="R48" s="344">
        <f t="shared" si="3"/>
        <v>0</v>
      </c>
      <c r="S48" s="344">
        <f t="shared" si="4"/>
        <v>600966.36695965799</v>
      </c>
      <c r="T48" s="344">
        <f t="shared" si="5"/>
        <v>-2.6999118861160065</v>
      </c>
      <c r="U48" s="344">
        <f t="shared" si="6"/>
        <v>-2947883.1333668223</v>
      </c>
      <c r="V48" s="344">
        <f t="shared" si="7"/>
        <v>71948745.655916348</v>
      </c>
      <c r="W48" s="390"/>
    </row>
    <row r="49" spans="2:22">
      <c r="B49" s="346" t="s">
        <v>20</v>
      </c>
      <c r="C49" s="480"/>
      <c r="D49" s="342">
        <v>21267332735.58799</v>
      </c>
      <c r="E49" s="342">
        <v>419004914.23270714</v>
      </c>
      <c r="F49" s="342">
        <v>145940280.51603231</v>
      </c>
      <c r="G49" s="342">
        <v>430838934.43000007</v>
      </c>
      <c r="H49" s="342">
        <v>315232997.38131088</v>
      </c>
      <c r="I49" s="342">
        <v>21624630.439093057</v>
      </c>
      <c r="J49" s="342">
        <v>-855480410.00146437</v>
      </c>
      <c r="K49" s="342">
        <v>21671885929.595295</v>
      </c>
      <c r="M49" s="346" t="s">
        <v>20</v>
      </c>
      <c r="N49" s="346"/>
      <c r="O49" s="342">
        <f t="shared" si="0"/>
        <v>21267332735.58799</v>
      </c>
      <c r="P49" s="342">
        <f t="shared" si="1"/>
        <v>419004914.23270714</v>
      </c>
      <c r="Q49" s="342">
        <f t="shared" si="2"/>
        <v>145940280.51603231</v>
      </c>
      <c r="R49" s="342">
        <f t="shared" si="3"/>
        <v>430838934.43000007</v>
      </c>
      <c r="S49" s="342">
        <f t="shared" si="4"/>
        <v>315232997.38131088</v>
      </c>
      <c r="T49" s="342">
        <f t="shared" si="5"/>
        <v>21624630.439093057</v>
      </c>
      <c r="U49" s="342">
        <f t="shared" si="6"/>
        <v>-855480410.00146437</v>
      </c>
      <c r="V49" s="342">
        <f t="shared" si="7"/>
        <v>21671885929.595295</v>
      </c>
    </row>
    <row r="50" spans="2:22">
      <c r="B50" s="44" t="s">
        <v>231</v>
      </c>
      <c r="C50" s="44"/>
      <c r="D50" s="443"/>
      <c r="E50" s="443"/>
      <c r="F50" s="443"/>
      <c r="G50" s="443"/>
      <c r="H50" s="443"/>
      <c r="I50" s="443"/>
      <c r="J50" s="443"/>
      <c r="K50" s="14">
        <f>+SUM(K6:K48)</f>
        <v>21671885929.595295</v>
      </c>
      <c r="M50" s="44" t="s">
        <v>233</v>
      </c>
      <c r="N50" s="44"/>
      <c r="O50" s="14"/>
      <c r="P50" s="14"/>
      <c r="Q50" s="14"/>
      <c r="R50" s="14"/>
      <c r="S50" s="14"/>
      <c r="T50" s="14"/>
      <c r="U50" s="14"/>
      <c r="V50" s="14">
        <f>+SUM(V6:V48)</f>
        <v>21671885929.595295</v>
      </c>
    </row>
    <row r="51" spans="2:22">
      <c r="B51" s="44" t="s">
        <v>232</v>
      </c>
      <c r="C51" s="44"/>
      <c r="D51" s="444"/>
      <c r="E51" s="445"/>
      <c r="F51" s="446"/>
      <c r="G51" s="446"/>
      <c r="H51" s="447"/>
      <c r="I51" s="447"/>
      <c r="J51" s="443"/>
      <c r="K51" s="443"/>
      <c r="M51" s="44" t="s">
        <v>234</v>
      </c>
      <c r="N51" s="44"/>
      <c r="P51" s="42"/>
      <c r="Q51" s="47"/>
      <c r="R51" s="47"/>
      <c r="S51" s="6"/>
      <c r="T51" s="6"/>
      <c r="U51" s="14"/>
      <c r="V51" s="14"/>
    </row>
    <row r="52" spans="2:22" ht="17.25" customHeight="1">
      <c r="B52" s="691" t="s">
        <v>648</v>
      </c>
      <c r="C52" s="692"/>
      <c r="D52" s="692"/>
      <c r="E52" s="692"/>
      <c r="F52" s="692"/>
      <c r="G52" s="692"/>
      <c r="H52" s="692"/>
      <c r="I52" s="692"/>
      <c r="J52" s="692"/>
      <c r="K52" s="692"/>
      <c r="M52" s="693" t="s">
        <v>649</v>
      </c>
      <c r="N52" s="693"/>
      <c r="O52" s="693"/>
      <c r="P52" s="693"/>
      <c r="Q52" s="693"/>
      <c r="R52" s="693"/>
      <c r="S52" s="693"/>
      <c r="T52" s="693"/>
      <c r="U52" s="693"/>
      <c r="V52" s="693"/>
    </row>
    <row r="53" spans="2:22">
      <c r="B53" s="692"/>
      <c r="C53" s="692"/>
      <c r="D53" s="692"/>
      <c r="E53" s="692"/>
      <c r="F53" s="692"/>
      <c r="G53" s="692"/>
      <c r="H53" s="692"/>
      <c r="I53" s="692"/>
      <c r="J53" s="692"/>
      <c r="K53" s="692"/>
      <c r="M53" s="693"/>
      <c r="N53" s="693"/>
      <c r="O53" s="693"/>
      <c r="P53" s="693"/>
      <c r="Q53" s="693"/>
      <c r="R53" s="693"/>
      <c r="S53" s="693"/>
      <c r="T53" s="693"/>
      <c r="U53" s="693"/>
      <c r="V53" s="693"/>
    </row>
    <row r="54" spans="2:22">
      <c r="D54" s="690"/>
      <c r="E54" s="690"/>
      <c r="F54" s="690"/>
      <c r="G54" s="690"/>
      <c r="H54" s="690"/>
      <c r="I54" s="690"/>
      <c r="J54" s="690"/>
      <c r="K54" s="690"/>
      <c r="O54" s="690"/>
      <c r="P54" s="690"/>
      <c r="Q54" s="690"/>
      <c r="R54" s="690"/>
      <c r="S54" s="690"/>
      <c r="T54" s="690"/>
      <c r="U54" s="690"/>
      <c r="V54" s="690"/>
    </row>
    <row r="55" spans="2:22" ht="3" customHeight="1">
      <c r="B55" s="441"/>
      <c r="C55" s="14"/>
      <c r="D55" s="14"/>
      <c r="E55" s="14"/>
      <c r="F55" s="14"/>
      <c r="G55" s="14"/>
      <c r="H55" s="14"/>
      <c r="I55" s="14"/>
      <c r="J55" s="14"/>
      <c r="K55" s="14"/>
      <c r="M55" s="14"/>
      <c r="N55" s="14"/>
      <c r="O55" s="14"/>
      <c r="P55" s="14"/>
      <c r="Q55" s="14"/>
      <c r="R55" s="14"/>
      <c r="S55" s="14"/>
      <c r="T55" s="14"/>
      <c r="U55" s="14"/>
      <c r="V55" s="14"/>
    </row>
  </sheetData>
  <customSheetViews>
    <customSheetView guid="{C49A8C82-1AC5-4974-9B9F-02362D6E4669}" showGridLines="0" topLeftCell="A49">
      <selection activeCell="E39" sqref="E39"/>
      <pageMargins left="0.511811024" right="0.511811024" top="0.78740157499999996" bottom="0.78740157499999996" header="0.31496062000000002" footer="0.31496062000000002"/>
    </customSheetView>
    <customSheetView guid="{87D6620E-C4DF-42B2-AEF1-4C176B3EDD78}" showGridLines="0" topLeftCell="A25">
      <selection activeCell="M1" sqref="M1:M1048576"/>
      <pageMargins left="0.511811024" right="0.511811024" top="0.78740157499999996" bottom="0.78740157499999996" header="0.31496062000000002" footer="0.31496062000000002"/>
    </customSheetView>
    <customSheetView guid="{1E6349FB-6127-4916-B1C9-00A76D39C8B3}" showGridLines="0" topLeftCell="A4">
      <selection activeCell="B5" sqref="B5:H37"/>
      <pageMargins left="0.511811024" right="0.511811024" top="0.78740157499999996" bottom="0.78740157499999996" header="0.31496062000000002" footer="0.31496062000000002"/>
    </customSheetView>
    <customSheetView guid="{89A93467-8A8A-4CB6-BAAC-1590A714D7E3}" showGridLines="0" topLeftCell="D5">
      <selection activeCell="D10" sqref="D10"/>
      <pageMargins left="0.511811024" right="0.511811024" top="0.78740157499999996" bottom="0.78740157499999996" header="0.31496062000000002" footer="0.31496062000000002"/>
    </customSheetView>
  </customSheetViews>
  <mergeCells count="4">
    <mergeCell ref="D54:K54"/>
    <mergeCell ref="O54:V54"/>
    <mergeCell ref="B52:K53"/>
    <mergeCell ref="M52:V53"/>
  </mergeCells>
  <hyperlinks>
    <hyperlink ref="K2" location="Summary!A1" display="Summary" xr:uid="{00000000-0004-0000-0600-000000000000}"/>
  </hyperlinks>
  <pageMargins left="0.511811024" right="0.511811024" top="0.78740157499999996" bottom="0.78740157499999996" header="0.31496062000000002" footer="0.31496062000000002"/>
  <pageSetup paperSize="8"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CE1F-8F30-4A4A-B77D-E63C0059174B}">
  <dimension ref="B1:Z51"/>
  <sheetViews>
    <sheetView workbookViewId="0"/>
  </sheetViews>
  <sheetFormatPr defaultColWidth="8.7265625" defaultRowHeight="14.5"/>
  <cols>
    <col min="1" max="1" width="8.7265625" style="4"/>
    <col min="2" max="2" width="11.81640625" style="4" customWidth="1"/>
    <col min="3" max="16384" width="8.7265625" style="4"/>
  </cols>
  <sheetData>
    <row r="1" spans="2:26">
      <c r="B1" s="614" t="s">
        <v>111</v>
      </c>
    </row>
    <row r="2" spans="2:26">
      <c r="B2" s="151"/>
    </row>
    <row r="3" spans="2:26">
      <c r="B3" s="17" t="s">
        <v>1096</v>
      </c>
    </row>
    <row r="4" spans="2:26">
      <c r="B4" s="707" t="s">
        <v>21</v>
      </c>
      <c r="C4" s="706"/>
      <c r="D4" s="706"/>
      <c r="E4" s="706"/>
      <c r="F4" s="706"/>
      <c r="G4" s="706"/>
      <c r="H4" s="706"/>
      <c r="I4" s="706"/>
      <c r="J4" s="706"/>
      <c r="K4" s="706"/>
      <c r="L4" s="706"/>
      <c r="M4" s="706"/>
    </row>
    <row r="5" spans="2:26">
      <c r="B5" s="708"/>
      <c r="C5" s="613">
        <v>2015</v>
      </c>
      <c r="D5" s="613">
        <v>2016</v>
      </c>
      <c r="E5" s="613">
        <v>2017</v>
      </c>
      <c r="F5" s="613">
        <v>2018</v>
      </c>
      <c r="G5" s="613">
        <v>2019</v>
      </c>
      <c r="H5" s="613">
        <v>2020</v>
      </c>
      <c r="I5" s="613">
        <v>2021</v>
      </c>
      <c r="J5" s="613">
        <v>2022</v>
      </c>
      <c r="K5" s="613">
        <v>2023</v>
      </c>
      <c r="L5" s="613" t="s">
        <v>1123</v>
      </c>
      <c r="M5" s="613" t="s">
        <v>1097</v>
      </c>
    </row>
    <row r="6" spans="2:26">
      <c r="B6" s="607" t="s">
        <v>764</v>
      </c>
      <c r="C6" s="599">
        <v>4.8</v>
      </c>
      <c r="D6" s="599">
        <v>21.2</v>
      </c>
      <c r="E6" s="599">
        <v>38.1</v>
      </c>
      <c r="F6" s="599">
        <v>22.8</v>
      </c>
      <c r="G6" s="599">
        <v>55.1</v>
      </c>
      <c r="H6" s="599">
        <v>34.6</v>
      </c>
      <c r="I6" s="600">
        <v>0</v>
      </c>
      <c r="J6" s="601">
        <v>0</v>
      </c>
      <c r="K6" s="601">
        <v>0</v>
      </c>
      <c r="L6" s="601">
        <v>0</v>
      </c>
      <c r="M6" s="602">
        <v>176.5</v>
      </c>
      <c r="O6" s="660"/>
      <c r="P6" s="660"/>
      <c r="Q6" s="660"/>
      <c r="R6" s="660"/>
      <c r="S6" s="660"/>
      <c r="T6" s="660"/>
      <c r="U6" s="660"/>
      <c r="V6" s="660"/>
      <c r="W6" s="660"/>
      <c r="X6" s="660"/>
      <c r="Y6" s="660"/>
      <c r="Z6" s="660"/>
    </row>
    <row r="7" spans="2:26">
      <c r="B7" s="608" t="s">
        <v>883</v>
      </c>
      <c r="C7" s="603">
        <v>0</v>
      </c>
      <c r="D7" s="603">
        <v>1.2</v>
      </c>
      <c r="E7" s="603">
        <v>41.7</v>
      </c>
      <c r="F7" s="603">
        <v>115</v>
      </c>
      <c r="G7" s="603">
        <v>110.7</v>
      </c>
      <c r="H7" s="600">
        <v>0</v>
      </c>
      <c r="I7" s="600">
        <v>0</v>
      </c>
      <c r="J7" s="600">
        <v>0</v>
      </c>
      <c r="K7" s="600">
        <v>0</v>
      </c>
      <c r="L7" s="600">
        <v>0</v>
      </c>
      <c r="M7" s="604">
        <v>268.60000000000002</v>
      </c>
      <c r="O7" s="660"/>
      <c r="P7" s="660"/>
      <c r="Q7" s="660"/>
      <c r="R7" s="660"/>
      <c r="S7" s="660"/>
      <c r="T7" s="660"/>
      <c r="U7" s="660"/>
      <c r="V7" s="660"/>
      <c r="W7" s="660"/>
      <c r="X7" s="660"/>
      <c r="Y7" s="660"/>
      <c r="Z7" s="660"/>
    </row>
    <row r="8" spans="2:26">
      <c r="B8" s="607" t="s">
        <v>765</v>
      </c>
      <c r="C8" s="599">
        <v>0</v>
      </c>
      <c r="D8" s="599">
        <v>0</v>
      </c>
      <c r="E8" s="599">
        <v>10.199999999999999</v>
      </c>
      <c r="F8" s="599">
        <v>30.7</v>
      </c>
      <c r="G8" s="599">
        <v>116.1</v>
      </c>
      <c r="H8" s="599">
        <v>655.1</v>
      </c>
      <c r="I8" s="599">
        <v>162.1</v>
      </c>
      <c r="J8" s="599">
        <v>0</v>
      </c>
      <c r="K8" s="599">
        <v>0</v>
      </c>
      <c r="L8" s="599">
        <v>0</v>
      </c>
      <c r="M8" s="602">
        <v>974.2</v>
      </c>
      <c r="O8" s="660"/>
      <c r="P8" s="660"/>
      <c r="Q8" s="660"/>
      <c r="R8" s="660"/>
      <c r="S8" s="660"/>
      <c r="T8" s="660"/>
      <c r="U8" s="660"/>
      <c r="V8" s="660"/>
      <c r="W8" s="660"/>
      <c r="X8" s="660"/>
      <c r="Y8" s="660"/>
      <c r="Z8" s="660"/>
    </row>
    <row r="9" spans="2:26">
      <c r="B9" s="608" t="s">
        <v>362</v>
      </c>
      <c r="C9" s="603">
        <v>0</v>
      </c>
      <c r="D9" s="603">
        <v>0</v>
      </c>
      <c r="E9" s="603">
        <v>3.9</v>
      </c>
      <c r="F9" s="603">
        <v>3.6</v>
      </c>
      <c r="G9" s="603">
        <v>65.900000000000006</v>
      </c>
      <c r="H9" s="603">
        <v>82</v>
      </c>
      <c r="I9" s="603">
        <v>15.8</v>
      </c>
      <c r="J9" s="605">
        <v>37.4</v>
      </c>
      <c r="K9" s="605">
        <v>0</v>
      </c>
      <c r="L9" s="605">
        <v>0</v>
      </c>
      <c r="M9" s="604">
        <v>208.6</v>
      </c>
      <c r="O9" s="660"/>
      <c r="P9" s="660"/>
      <c r="Q9" s="660"/>
      <c r="R9" s="660"/>
      <c r="S9" s="660"/>
      <c r="T9" s="660"/>
      <c r="U9" s="660"/>
      <c r="V9" s="660"/>
      <c r="W9" s="660"/>
      <c r="X9" s="660"/>
      <c r="Y9" s="660"/>
      <c r="Z9" s="660"/>
    </row>
    <row r="10" spans="2:26">
      <c r="B10" s="607" t="s">
        <v>343</v>
      </c>
      <c r="C10" s="599">
        <v>0</v>
      </c>
      <c r="D10" s="599">
        <v>0</v>
      </c>
      <c r="E10" s="599">
        <v>5.8</v>
      </c>
      <c r="F10" s="599">
        <v>4.5999999999999996</v>
      </c>
      <c r="G10" s="599">
        <v>110.8</v>
      </c>
      <c r="H10" s="599">
        <v>109</v>
      </c>
      <c r="I10" s="599">
        <v>40.5</v>
      </c>
      <c r="J10" s="599">
        <v>92.7</v>
      </c>
      <c r="K10" s="599">
        <v>0</v>
      </c>
      <c r="L10" s="599">
        <v>0</v>
      </c>
      <c r="M10" s="602">
        <v>363.4</v>
      </c>
      <c r="O10" s="660"/>
      <c r="P10" s="660"/>
      <c r="Q10" s="660"/>
      <c r="R10" s="660"/>
      <c r="S10" s="660"/>
      <c r="T10" s="660"/>
      <c r="U10" s="660"/>
      <c r="V10" s="660"/>
      <c r="W10" s="660"/>
      <c r="X10" s="660"/>
      <c r="Y10" s="660"/>
      <c r="Z10" s="660"/>
    </row>
    <row r="11" spans="2:26">
      <c r="B11" s="608" t="s">
        <v>493</v>
      </c>
      <c r="C11" s="603">
        <v>0</v>
      </c>
      <c r="D11" s="603">
        <v>0</v>
      </c>
      <c r="E11" s="603">
        <v>8.6999999999999993</v>
      </c>
      <c r="F11" s="603">
        <v>12.7</v>
      </c>
      <c r="G11" s="603">
        <v>46.2</v>
      </c>
      <c r="H11" s="603">
        <v>379.1</v>
      </c>
      <c r="I11" s="603">
        <v>348.5</v>
      </c>
      <c r="J11" s="603">
        <v>131.19999999999999</v>
      </c>
      <c r="K11" s="603">
        <v>248.1</v>
      </c>
      <c r="L11" s="603">
        <v>0</v>
      </c>
      <c r="M11" s="604">
        <v>1174.5</v>
      </c>
      <c r="O11" s="660"/>
      <c r="P11" s="660"/>
      <c r="Q11" s="660"/>
      <c r="R11" s="660"/>
      <c r="S11" s="660"/>
      <c r="T11" s="660"/>
      <c r="U11" s="660"/>
      <c r="V11" s="660"/>
      <c r="W11" s="660"/>
      <c r="X11" s="660"/>
      <c r="Y11" s="660"/>
      <c r="Z11" s="660"/>
    </row>
    <row r="12" spans="2:26">
      <c r="B12" s="607" t="s">
        <v>344</v>
      </c>
      <c r="C12" s="599">
        <v>0</v>
      </c>
      <c r="D12" s="599">
        <v>0</v>
      </c>
      <c r="E12" s="603">
        <v>0.9</v>
      </c>
      <c r="F12" s="599">
        <v>4.5</v>
      </c>
      <c r="G12" s="599">
        <v>6.2</v>
      </c>
      <c r="H12" s="599">
        <v>122.5</v>
      </c>
      <c r="I12" s="599">
        <v>140.80000000000001</v>
      </c>
      <c r="J12" s="599">
        <v>28.5</v>
      </c>
      <c r="K12" s="599">
        <v>0</v>
      </c>
      <c r="L12" s="599">
        <v>0</v>
      </c>
      <c r="M12" s="602">
        <v>303.39999999999998</v>
      </c>
      <c r="O12" s="660"/>
      <c r="P12" s="660"/>
      <c r="Q12" s="660"/>
      <c r="R12" s="660"/>
      <c r="S12" s="660"/>
      <c r="T12" s="660"/>
      <c r="U12" s="660"/>
      <c r="V12" s="660"/>
      <c r="W12" s="660"/>
      <c r="X12" s="660"/>
      <c r="Y12" s="660"/>
      <c r="Z12" s="660"/>
    </row>
    <row r="13" spans="2:26">
      <c r="B13" s="608" t="s">
        <v>409</v>
      </c>
      <c r="C13" s="603">
        <v>0</v>
      </c>
      <c r="D13" s="603">
        <v>0</v>
      </c>
      <c r="E13" s="603">
        <v>0</v>
      </c>
      <c r="F13" s="603">
        <v>14.6</v>
      </c>
      <c r="G13" s="603">
        <v>175.2</v>
      </c>
      <c r="H13" s="603">
        <v>1.8</v>
      </c>
      <c r="I13" s="600">
        <v>0</v>
      </c>
      <c r="J13" s="600">
        <v>0</v>
      </c>
      <c r="K13" s="600">
        <v>0</v>
      </c>
      <c r="L13" s="600">
        <v>0</v>
      </c>
      <c r="M13" s="604">
        <v>191.6</v>
      </c>
      <c r="O13" s="660"/>
      <c r="P13" s="660"/>
      <c r="Q13" s="660"/>
      <c r="R13" s="660"/>
      <c r="S13" s="660"/>
      <c r="T13" s="660"/>
      <c r="U13" s="660"/>
      <c r="V13" s="660"/>
      <c r="W13" s="660"/>
      <c r="X13" s="660"/>
      <c r="Y13" s="660"/>
      <c r="Z13" s="660"/>
    </row>
    <row r="14" spans="2:26">
      <c r="B14" s="607" t="s">
        <v>766</v>
      </c>
      <c r="C14" s="599">
        <v>0</v>
      </c>
      <c r="D14" s="599">
        <v>0</v>
      </c>
      <c r="E14" s="599">
        <v>0</v>
      </c>
      <c r="F14" s="599">
        <v>0</v>
      </c>
      <c r="G14" s="599">
        <v>32.200000000000003</v>
      </c>
      <c r="H14" s="599">
        <v>151</v>
      </c>
      <c r="I14" s="599">
        <v>268.3</v>
      </c>
      <c r="J14" s="599">
        <v>118.4</v>
      </c>
      <c r="K14" s="599">
        <v>124.3</v>
      </c>
      <c r="L14" s="599">
        <v>0</v>
      </c>
      <c r="M14" s="602">
        <v>694.2</v>
      </c>
      <c r="O14" s="660"/>
      <c r="P14" s="660"/>
      <c r="Q14" s="660"/>
      <c r="R14" s="660"/>
      <c r="S14" s="660"/>
      <c r="T14" s="660"/>
      <c r="U14" s="660"/>
      <c r="V14" s="660"/>
      <c r="W14" s="660"/>
      <c r="X14" s="660"/>
      <c r="Y14" s="660"/>
      <c r="Z14" s="660"/>
    </row>
    <row r="15" spans="2:26">
      <c r="B15" s="607" t="s">
        <v>886</v>
      </c>
      <c r="C15" s="599">
        <v>0</v>
      </c>
      <c r="D15" s="599">
        <v>0</v>
      </c>
      <c r="E15" s="599">
        <v>0</v>
      </c>
      <c r="F15" s="599">
        <v>0</v>
      </c>
      <c r="G15" s="599">
        <v>0</v>
      </c>
      <c r="H15" s="599">
        <v>0</v>
      </c>
      <c r="I15" s="599">
        <v>0</v>
      </c>
      <c r="J15" s="599">
        <v>106.9</v>
      </c>
      <c r="K15" s="599">
        <v>581.1</v>
      </c>
      <c r="L15" s="599">
        <v>258.60000000000002</v>
      </c>
      <c r="M15" s="602">
        <v>946.6</v>
      </c>
      <c r="O15" s="660"/>
      <c r="P15" s="660"/>
      <c r="Q15" s="660"/>
      <c r="R15" s="660"/>
      <c r="S15" s="660"/>
      <c r="T15" s="660"/>
      <c r="U15" s="660"/>
      <c r="V15" s="660"/>
      <c r="W15" s="660"/>
      <c r="X15" s="660"/>
      <c r="Y15" s="660"/>
      <c r="Z15" s="660"/>
    </row>
    <row r="16" spans="2:26">
      <c r="B16" s="607" t="s">
        <v>887</v>
      </c>
      <c r="C16" s="599">
        <v>0</v>
      </c>
      <c r="D16" s="599">
        <v>0</v>
      </c>
      <c r="E16" s="599">
        <v>0</v>
      </c>
      <c r="F16" s="606">
        <v>0</v>
      </c>
      <c r="G16" s="599">
        <v>0</v>
      </c>
      <c r="H16" s="599">
        <v>0</v>
      </c>
      <c r="I16" s="599">
        <v>0</v>
      </c>
      <c r="J16" s="599">
        <v>3.8</v>
      </c>
      <c r="K16" s="599">
        <v>27.6</v>
      </c>
      <c r="L16" s="599">
        <v>118.5</v>
      </c>
      <c r="M16" s="602">
        <v>150</v>
      </c>
      <c r="O16" s="660"/>
      <c r="P16" s="660"/>
      <c r="Q16" s="660"/>
      <c r="R16" s="660"/>
      <c r="S16" s="660"/>
      <c r="T16" s="660"/>
      <c r="U16" s="660"/>
      <c r="V16" s="660"/>
      <c r="W16" s="660"/>
      <c r="X16" s="660"/>
      <c r="Y16" s="660"/>
      <c r="Z16" s="660"/>
    </row>
    <row r="17" spans="2:26">
      <c r="B17" s="607" t="s">
        <v>888</v>
      </c>
      <c r="C17" s="599">
        <v>0</v>
      </c>
      <c r="D17" s="599">
        <v>0</v>
      </c>
      <c r="E17" s="599">
        <v>0</v>
      </c>
      <c r="F17" s="599">
        <v>0</v>
      </c>
      <c r="G17" s="599">
        <v>0</v>
      </c>
      <c r="H17" s="599">
        <v>0</v>
      </c>
      <c r="I17" s="599">
        <v>0</v>
      </c>
      <c r="J17" s="599">
        <v>0</v>
      </c>
      <c r="K17" s="599">
        <v>78.099999999999994</v>
      </c>
      <c r="L17" s="599">
        <v>80.8</v>
      </c>
      <c r="M17" s="602">
        <v>158.9</v>
      </c>
      <c r="O17" s="660"/>
      <c r="P17" s="660"/>
      <c r="Q17" s="660"/>
      <c r="R17" s="660"/>
      <c r="S17" s="660"/>
      <c r="T17" s="660"/>
      <c r="U17" s="660"/>
      <c r="V17" s="660"/>
      <c r="W17" s="660"/>
      <c r="X17" s="660"/>
      <c r="Y17" s="660"/>
      <c r="Z17" s="660"/>
    </row>
    <row r="18" spans="2:26" ht="16.5">
      <c r="B18" s="607" t="s">
        <v>1104</v>
      </c>
      <c r="C18" s="599">
        <v>0</v>
      </c>
      <c r="D18" s="599">
        <v>0</v>
      </c>
      <c r="E18" s="599">
        <v>0</v>
      </c>
      <c r="F18" s="599">
        <v>0</v>
      </c>
      <c r="G18" s="599">
        <v>0</v>
      </c>
      <c r="H18" s="599">
        <v>0</v>
      </c>
      <c r="I18" s="599">
        <v>0</v>
      </c>
      <c r="J18" s="599">
        <v>0</v>
      </c>
      <c r="K18" s="599">
        <v>927.9</v>
      </c>
      <c r="L18" s="599">
        <v>43.3</v>
      </c>
      <c r="M18" s="602">
        <v>971.3</v>
      </c>
      <c r="O18" s="660"/>
      <c r="P18" s="660"/>
      <c r="Q18" s="660"/>
      <c r="R18" s="660"/>
      <c r="S18" s="660"/>
      <c r="T18" s="660"/>
      <c r="U18" s="660"/>
      <c r="V18" s="660"/>
      <c r="W18" s="660"/>
      <c r="X18" s="660"/>
      <c r="Y18" s="660"/>
      <c r="Z18" s="660"/>
    </row>
    <row r="19" spans="2:26" ht="16.5">
      <c r="B19" s="607" t="s">
        <v>1101</v>
      </c>
      <c r="C19" s="599">
        <v>0</v>
      </c>
      <c r="D19" s="599">
        <v>0</v>
      </c>
      <c r="E19" s="599">
        <v>0</v>
      </c>
      <c r="F19" s="599">
        <v>0</v>
      </c>
      <c r="G19" s="599">
        <v>0</v>
      </c>
      <c r="H19" s="599">
        <v>0</v>
      </c>
      <c r="I19" s="599">
        <v>0</v>
      </c>
      <c r="J19" s="599">
        <v>0</v>
      </c>
      <c r="K19" s="599">
        <v>46.1</v>
      </c>
      <c r="L19" s="599">
        <v>145.19999999999999</v>
      </c>
      <c r="M19" s="602">
        <v>191.3</v>
      </c>
      <c r="O19" s="660"/>
      <c r="P19" s="660"/>
      <c r="Q19" s="660"/>
      <c r="R19" s="660"/>
      <c r="S19" s="660"/>
      <c r="T19" s="660"/>
      <c r="U19" s="660"/>
      <c r="V19" s="660"/>
      <c r="W19" s="660"/>
      <c r="X19" s="660"/>
      <c r="Y19" s="660"/>
      <c r="Z19" s="660"/>
    </row>
    <row r="20" spans="2:26" ht="16.5">
      <c r="B20" s="607" t="s">
        <v>1102</v>
      </c>
      <c r="C20" s="599">
        <v>0</v>
      </c>
      <c r="D20" s="599">
        <v>0</v>
      </c>
      <c r="E20" s="599">
        <v>0</v>
      </c>
      <c r="F20" s="599">
        <v>0</v>
      </c>
      <c r="G20" s="599">
        <v>0</v>
      </c>
      <c r="H20" s="599">
        <v>0</v>
      </c>
      <c r="I20" s="599">
        <v>0</v>
      </c>
      <c r="J20" s="599">
        <v>0</v>
      </c>
      <c r="K20" s="599">
        <v>17.7</v>
      </c>
      <c r="L20" s="599">
        <v>25.9</v>
      </c>
      <c r="M20" s="602">
        <v>43.6</v>
      </c>
      <c r="O20" s="660"/>
      <c r="P20" s="660"/>
      <c r="Q20" s="660"/>
      <c r="R20" s="660"/>
      <c r="S20" s="660"/>
      <c r="T20" s="660"/>
      <c r="U20" s="660"/>
      <c r="V20" s="660"/>
      <c r="W20" s="660"/>
      <c r="X20" s="660"/>
      <c r="Y20" s="660"/>
      <c r="Z20" s="660"/>
    </row>
    <row r="21" spans="2:26" ht="16.5">
      <c r="B21" s="607" t="s">
        <v>1100</v>
      </c>
      <c r="C21" s="599">
        <v>0</v>
      </c>
      <c r="D21" s="599">
        <v>0</v>
      </c>
      <c r="E21" s="599">
        <v>0</v>
      </c>
      <c r="F21" s="599">
        <v>0</v>
      </c>
      <c r="G21" s="599">
        <v>0</v>
      </c>
      <c r="H21" s="599">
        <v>0</v>
      </c>
      <c r="I21" s="599">
        <v>0</v>
      </c>
      <c r="J21" s="599">
        <v>0</v>
      </c>
      <c r="K21" s="599">
        <v>0.1</v>
      </c>
      <c r="L21" s="599">
        <v>4</v>
      </c>
      <c r="M21" s="602">
        <v>4.2</v>
      </c>
      <c r="O21" s="660"/>
      <c r="P21" s="660"/>
      <c r="Q21" s="660"/>
      <c r="R21" s="660"/>
      <c r="S21" s="660"/>
      <c r="T21" s="660"/>
      <c r="U21" s="660"/>
      <c r="V21" s="660"/>
      <c r="W21" s="660"/>
      <c r="X21" s="660"/>
      <c r="Y21" s="660"/>
      <c r="Z21" s="660"/>
    </row>
    <row r="22" spans="2:26" ht="16.5">
      <c r="B22" s="607" t="s">
        <v>1103</v>
      </c>
      <c r="C22" s="599">
        <v>0</v>
      </c>
      <c r="D22" s="599">
        <v>0</v>
      </c>
      <c r="E22" s="599">
        <v>0</v>
      </c>
      <c r="F22" s="599">
        <v>0</v>
      </c>
      <c r="G22" s="599">
        <v>0</v>
      </c>
      <c r="H22" s="599">
        <v>0</v>
      </c>
      <c r="I22" s="599">
        <v>0</v>
      </c>
      <c r="J22" s="599">
        <v>0</v>
      </c>
      <c r="K22" s="599">
        <v>1.3</v>
      </c>
      <c r="L22" s="599">
        <v>7.1</v>
      </c>
      <c r="M22" s="602">
        <v>8.4</v>
      </c>
      <c r="O22" s="660"/>
      <c r="P22" s="660"/>
      <c r="Q22" s="660"/>
      <c r="R22" s="660"/>
      <c r="S22" s="660"/>
      <c r="T22" s="660"/>
      <c r="U22" s="660"/>
      <c r="V22" s="660"/>
      <c r="W22" s="660"/>
      <c r="X22" s="660"/>
      <c r="Y22" s="660"/>
      <c r="Z22" s="660"/>
    </row>
    <row r="23" spans="2:26">
      <c r="B23" s="609" t="s">
        <v>20</v>
      </c>
      <c r="C23" s="602">
        <v>4.8</v>
      </c>
      <c r="D23" s="602">
        <v>22.4</v>
      </c>
      <c r="E23" s="602">
        <v>109.2</v>
      </c>
      <c r="F23" s="602">
        <v>208.7</v>
      </c>
      <c r="G23" s="602">
        <v>718.3</v>
      </c>
      <c r="H23" s="602">
        <v>1535.2</v>
      </c>
      <c r="I23" s="602">
        <v>975.9</v>
      </c>
      <c r="J23" s="602">
        <v>519</v>
      </c>
      <c r="K23" s="602">
        <v>2052.4</v>
      </c>
      <c r="L23" s="602">
        <v>683.5</v>
      </c>
      <c r="M23" s="602">
        <v>6829.3</v>
      </c>
      <c r="O23" s="660"/>
      <c r="P23" s="660"/>
      <c r="Q23" s="660"/>
      <c r="R23" s="660"/>
      <c r="S23" s="660"/>
      <c r="T23" s="660"/>
      <c r="U23" s="660"/>
      <c r="V23" s="660"/>
      <c r="W23" s="660"/>
      <c r="X23" s="660"/>
      <c r="Y23" s="660"/>
      <c r="Z23" s="660"/>
    </row>
    <row r="24" spans="2:26" ht="150.65" customHeight="1">
      <c r="B24" s="705" t="s">
        <v>1105</v>
      </c>
      <c r="C24" s="705"/>
      <c r="D24" s="705"/>
      <c r="E24" s="705"/>
      <c r="F24" s="705"/>
      <c r="G24" s="705"/>
      <c r="H24" s="705"/>
      <c r="I24" s="705"/>
      <c r="J24" s="705"/>
      <c r="K24" s="705"/>
      <c r="L24" s="705"/>
      <c r="M24" s="705"/>
    </row>
    <row r="25" spans="2:26">
      <c r="B25" s="615"/>
      <c r="C25" s="615"/>
      <c r="D25" s="615"/>
      <c r="E25" s="615"/>
      <c r="F25" s="615"/>
      <c r="G25" s="615"/>
      <c r="H25" s="616"/>
      <c r="I25" s="617"/>
      <c r="J25" s="617"/>
      <c r="K25" s="617"/>
      <c r="L25" s="617"/>
      <c r="M25" s="616"/>
    </row>
    <row r="26" spans="2:26">
      <c r="B26" s="615"/>
      <c r="C26" s="615"/>
      <c r="D26" s="615"/>
      <c r="E26" s="615"/>
      <c r="F26" s="615"/>
      <c r="G26" s="615"/>
      <c r="H26" s="616"/>
      <c r="I26" s="617"/>
      <c r="J26" s="617"/>
      <c r="K26" s="617"/>
      <c r="L26" s="617"/>
      <c r="M26" s="616"/>
    </row>
    <row r="27" spans="2:26">
      <c r="B27" s="614" t="s">
        <v>111</v>
      </c>
    </row>
    <row r="29" spans="2:26">
      <c r="B29" s="17" t="s">
        <v>1098</v>
      </c>
    </row>
    <row r="30" spans="2:26">
      <c r="B30" s="707" t="s">
        <v>21</v>
      </c>
      <c r="C30" s="706"/>
      <c r="D30" s="706"/>
      <c r="E30" s="706"/>
      <c r="F30" s="706"/>
      <c r="G30" s="706"/>
      <c r="H30" s="706"/>
      <c r="I30" s="706"/>
      <c r="J30" s="706"/>
      <c r="K30" s="706"/>
      <c r="L30" s="706"/>
      <c r="M30" s="706"/>
    </row>
    <row r="31" spans="2:26">
      <c r="B31" s="709"/>
      <c r="C31" s="613">
        <v>2015</v>
      </c>
      <c r="D31" s="613">
        <v>2016</v>
      </c>
      <c r="E31" s="613">
        <v>2017</v>
      </c>
      <c r="F31" s="613">
        <v>2018</v>
      </c>
      <c r="G31" s="613">
        <v>2019</v>
      </c>
      <c r="H31" s="613">
        <v>2020</v>
      </c>
      <c r="I31" s="613">
        <v>2021</v>
      </c>
      <c r="J31" s="613">
        <v>2022</v>
      </c>
      <c r="K31" s="613">
        <v>2023</v>
      </c>
      <c r="L31" s="613" t="s">
        <v>1123</v>
      </c>
      <c r="M31" s="613" t="s">
        <v>1097</v>
      </c>
    </row>
    <row r="32" spans="2:26">
      <c r="B32" s="607" t="s">
        <v>764</v>
      </c>
      <c r="C32" s="599">
        <f>C6</f>
        <v>4.8</v>
      </c>
      <c r="D32" s="599">
        <f t="shared" ref="D32:M32" si="0">D6</f>
        <v>21.2</v>
      </c>
      <c r="E32" s="599">
        <f t="shared" si="0"/>
        <v>38.1</v>
      </c>
      <c r="F32" s="599">
        <f t="shared" si="0"/>
        <v>22.8</v>
      </c>
      <c r="G32" s="599">
        <f t="shared" si="0"/>
        <v>55.1</v>
      </c>
      <c r="H32" s="599">
        <f t="shared" si="0"/>
        <v>34.6</v>
      </c>
      <c r="I32" s="600">
        <f t="shared" si="0"/>
        <v>0</v>
      </c>
      <c r="J32" s="601">
        <f t="shared" si="0"/>
        <v>0</v>
      </c>
      <c r="K32" s="601">
        <f t="shared" si="0"/>
        <v>0</v>
      </c>
      <c r="L32" s="601">
        <f t="shared" si="0"/>
        <v>0</v>
      </c>
      <c r="M32" s="602">
        <f t="shared" si="0"/>
        <v>176.5</v>
      </c>
    </row>
    <row r="33" spans="2:13">
      <c r="B33" s="608" t="s">
        <v>883</v>
      </c>
      <c r="C33" s="603">
        <f t="shared" ref="C33:M33" si="1">C7</f>
        <v>0</v>
      </c>
      <c r="D33" s="603">
        <f t="shared" si="1"/>
        <v>1.2</v>
      </c>
      <c r="E33" s="603">
        <f t="shared" si="1"/>
        <v>41.7</v>
      </c>
      <c r="F33" s="603">
        <f t="shared" si="1"/>
        <v>115</v>
      </c>
      <c r="G33" s="603">
        <f t="shared" si="1"/>
        <v>110.7</v>
      </c>
      <c r="H33" s="600">
        <f t="shared" si="1"/>
        <v>0</v>
      </c>
      <c r="I33" s="600">
        <f t="shared" si="1"/>
        <v>0</v>
      </c>
      <c r="J33" s="600">
        <f t="shared" si="1"/>
        <v>0</v>
      </c>
      <c r="K33" s="600">
        <f t="shared" si="1"/>
        <v>0</v>
      </c>
      <c r="L33" s="600">
        <f t="shared" si="1"/>
        <v>0</v>
      </c>
      <c r="M33" s="604">
        <f t="shared" si="1"/>
        <v>268.60000000000002</v>
      </c>
    </row>
    <row r="34" spans="2:13">
      <c r="B34" s="607" t="s">
        <v>765</v>
      </c>
      <c r="C34" s="599">
        <f t="shared" ref="C34:M34" si="2">C8</f>
        <v>0</v>
      </c>
      <c r="D34" s="599">
        <f t="shared" si="2"/>
        <v>0</v>
      </c>
      <c r="E34" s="599">
        <f t="shared" si="2"/>
        <v>10.199999999999999</v>
      </c>
      <c r="F34" s="599">
        <f t="shared" si="2"/>
        <v>30.7</v>
      </c>
      <c r="G34" s="599">
        <f t="shared" si="2"/>
        <v>116.1</v>
      </c>
      <c r="H34" s="599">
        <f t="shared" si="2"/>
        <v>655.1</v>
      </c>
      <c r="I34" s="599">
        <f t="shared" si="2"/>
        <v>162.1</v>
      </c>
      <c r="J34" s="599">
        <f t="shared" si="2"/>
        <v>0</v>
      </c>
      <c r="K34" s="599">
        <f t="shared" si="2"/>
        <v>0</v>
      </c>
      <c r="L34" s="599">
        <f t="shared" si="2"/>
        <v>0</v>
      </c>
      <c r="M34" s="602">
        <f t="shared" si="2"/>
        <v>974.2</v>
      </c>
    </row>
    <row r="35" spans="2:13">
      <c r="B35" s="608" t="s">
        <v>362</v>
      </c>
      <c r="C35" s="603">
        <f t="shared" ref="C35:M35" si="3">C9</f>
        <v>0</v>
      </c>
      <c r="D35" s="603">
        <f t="shared" si="3"/>
        <v>0</v>
      </c>
      <c r="E35" s="603">
        <f t="shared" si="3"/>
        <v>3.9</v>
      </c>
      <c r="F35" s="603">
        <f t="shared" si="3"/>
        <v>3.6</v>
      </c>
      <c r="G35" s="603">
        <f t="shared" si="3"/>
        <v>65.900000000000006</v>
      </c>
      <c r="H35" s="603">
        <f t="shared" si="3"/>
        <v>82</v>
      </c>
      <c r="I35" s="603">
        <f t="shared" si="3"/>
        <v>15.8</v>
      </c>
      <c r="J35" s="605">
        <f t="shared" si="3"/>
        <v>37.4</v>
      </c>
      <c r="K35" s="605">
        <f t="shared" si="3"/>
        <v>0</v>
      </c>
      <c r="L35" s="605">
        <f t="shared" si="3"/>
        <v>0</v>
      </c>
      <c r="M35" s="604">
        <f t="shared" si="3"/>
        <v>208.6</v>
      </c>
    </row>
    <row r="36" spans="2:13">
      <c r="B36" s="607" t="s">
        <v>343</v>
      </c>
      <c r="C36" s="599">
        <f t="shared" ref="C36:M36" si="4">C10</f>
        <v>0</v>
      </c>
      <c r="D36" s="599">
        <f t="shared" si="4"/>
        <v>0</v>
      </c>
      <c r="E36" s="599">
        <f t="shared" si="4"/>
        <v>5.8</v>
      </c>
      <c r="F36" s="599">
        <f t="shared" si="4"/>
        <v>4.5999999999999996</v>
      </c>
      <c r="G36" s="599">
        <f t="shared" si="4"/>
        <v>110.8</v>
      </c>
      <c r="H36" s="599">
        <f t="shared" si="4"/>
        <v>109</v>
      </c>
      <c r="I36" s="599">
        <f t="shared" si="4"/>
        <v>40.5</v>
      </c>
      <c r="J36" s="599">
        <f t="shared" si="4"/>
        <v>92.7</v>
      </c>
      <c r="K36" s="599">
        <f t="shared" si="4"/>
        <v>0</v>
      </c>
      <c r="L36" s="599">
        <f t="shared" si="4"/>
        <v>0</v>
      </c>
      <c r="M36" s="602">
        <f t="shared" si="4"/>
        <v>363.4</v>
      </c>
    </row>
    <row r="37" spans="2:13">
      <c r="B37" s="608" t="s">
        <v>493</v>
      </c>
      <c r="C37" s="603">
        <f t="shared" ref="C37:M37" si="5">C11</f>
        <v>0</v>
      </c>
      <c r="D37" s="603">
        <f t="shared" si="5"/>
        <v>0</v>
      </c>
      <c r="E37" s="603">
        <f t="shared" si="5"/>
        <v>8.6999999999999993</v>
      </c>
      <c r="F37" s="603">
        <f t="shared" si="5"/>
        <v>12.7</v>
      </c>
      <c r="G37" s="603">
        <f t="shared" si="5"/>
        <v>46.2</v>
      </c>
      <c r="H37" s="603">
        <f t="shared" si="5"/>
        <v>379.1</v>
      </c>
      <c r="I37" s="603">
        <f t="shared" si="5"/>
        <v>348.5</v>
      </c>
      <c r="J37" s="603">
        <f t="shared" si="5"/>
        <v>131.19999999999999</v>
      </c>
      <c r="K37" s="603">
        <f t="shared" si="5"/>
        <v>248.1</v>
      </c>
      <c r="L37" s="603">
        <f t="shared" si="5"/>
        <v>0</v>
      </c>
      <c r="M37" s="604">
        <f t="shared" si="5"/>
        <v>1174.5</v>
      </c>
    </row>
    <row r="38" spans="2:13">
      <c r="B38" s="607" t="s">
        <v>344</v>
      </c>
      <c r="C38" s="599">
        <f t="shared" ref="C38:M38" si="6">C12</f>
        <v>0</v>
      </c>
      <c r="D38" s="599">
        <f t="shared" si="6"/>
        <v>0</v>
      </c>
      <c r="E38" s="603">
        <f t="shared" si="6"/>
        <v>0.9</v>
      </c>
      <c r="F38" s="599">
        <f t="shared" si="6"/>
        <v>4.5</v>
      </c>
      <c r="G38" s="599">
        <f t="shared" si="6"/>
        <v>6.2</v>
      </c>
      <c r="H38" s="599">
        <f t="shared" si="6"/>
        <v>122.5</v>
      </c>
      <c r="I38" s="599">
        <f t="shared" si="6"/>
        <v>140.80000000000001</v>
      </c>
      <c r="J38" s="599">
        <f t="shared" si="6"/>
        <v>28.5</v>
      </c>
      <c r="K38" s="599">
        <f t="shared" si="6"/>
        <v>0</v>
      </c>
      <c r="L38" s="599">
        <f t="shared" si="6"/>
        <v>0</v>
      </c>
      <c r="M38" s="602">
        <f t="shared" si="6"/>
        <v>303.39999999999998</v>
      </c>
    </row>
    <row r="39" spans="2:13">
      <c r="B39" s="608" t="s">
        <v>409</v>
      </c>
      <c r="C39" s="603">
        <f t="shared" ref="C39:M39" si="7">C13</f>
        <v>0</v>
      </c>
      <c r="D39" s="603">
        <f t="shared" si="7"/>
        <v>0</v>
      </c>
      <c r="E39" s="603">
        <f t="shared" si="7"/>
        <v>0</v>
      </c>
      <c r="F39" s="603">
        <f t="shared" si="7"/>
        <v>14.6</v>
      </c>
      <c r="G39" s="603">
        <f t="shared" si="7"/>
        <v>175.2</v>
      </c>
      <c r="H39" s="603">
        <f t="shared" si="7"/>
        <v>1.8</v>
      </c>
      <c r="I39" s="600">
        <f t="shared" si="7"/>
        <v>0</v>
      </c>
      <c r="J39" s="600">
        <f t="shared" si="7"/>
        <v>0</v>
      </c>
      <c r="K39" s="600">
        <f t="shared" si="7"/>
        <v>0</v>
      </c>
      <c r="L39" s="600">
        <f t="shared" si="7"/>
        <v>0</v>
      </c>
      <c r="M39" s="604">
        <f t="shared" si="7"/>
        <v>191.6</v>
      </c>
    </row>
    <row r="40" spans="2:13">
      <c r="B40" s="607" t="s">
        <v>766</v>
      </c>
      <c r="C40" s="599">
        <f t="shared" ref="C40:M40" si="8">C14</f>
        <v>0</v>
      </c>
      <c r="D40" s="599">
        <f t="shared" si="8"/>
        <v>0</v>
      </c>
      <c r="E40" s="599">
        <f t="shared" si="8"/>
        <v>0</v>
      </c>
      <c r="F40" s="599">
        <f t="shared" si="8"/>
        <v>0</v>
      </c>
      <c r="G40" s="599">
        <f t="shared" si="8"/>
        <v>32.200000000000003</v>
      </c>
      <c r="H40" s="599">
        <f t="shared" si="8"/>
        <v>151</v>
      </c>
      <c r="I40" s="599">
        <f t="shared" si="8"/>
        <v>268.3</v>
      </c>
      <c r="J40" s="599">
        <f t="shared" si="8"/>
        <v>118.4</v>
      </c>
      <c r="K40" s="599">
        <f t="shared" si="8"/>
        <v>124.3</v>
      </c>
      <c r="L40" s="599">
        <f t="shared" si="8"/>
        <v>0</v>
      </c>
      <c r="M40" s="602">
        <f t="shared" si="8"/>
        <v>694.2</v>
      </c>
    </row>
    <row r="41" spans="2:13">
      <c r="B41" s="607" t="s">
        <v>886</v>
      </c>
      <c r="C41" s="599">
        <f t="shared" ref="C41:M41" si="9">C15</f>
        <v>0</v>
      </c>
      <c r="D41" s="599">
        <f t="shared" si="9"/>
        <v>0</v>
      </c>
      <c r="E41" s="599">
        <f t="shared" si="9"/>
        <v>0</v>
      </c>
      <c r="F41" s="599">
        <f t="shared" si="9"/>
        <v>0</v>
      </c>
      <c r="G41" s="599">
        <f t="shared" si="9"/>
        <v>0</v>
      </c>
      <c r="H41" s="599">
        <f t="shared" si="9"/>
        <v>0</v>
      </c>
      <c r="I41" s="599">
        <f t="shared" si="9"/>
        <v>0</v>
      </c>
      <c r="J41" s="599">
        <f t="shared" si="9"/>
        <v>106.9</v>
      </c>
      <c r="K41" s="599">
        <f t="shared" si="9"/>
        <v>581.1</v>
      </c>
      <c r="L41" s="599">
        <f t="shared" si="9"/>
        <v>258.60000000000002</v>
      </c>
      <c r="M41" s="602">
        <f t="shared" si="9"/>
        <v>946.6</v>
      </c>
    </row>
    <row r="42" spans="2:13">
      <c r="B42" s="607" t="s">
        <v>887</v>
      </c>
      <c r="C42" s="599">
        <f t="shared" ref="C42:M42" si="10">C16</f>
        <v>0</v>
      </c>
      <c r="D42" s="599">
        <f t="shared" si="10"/>
        <v>0</v>
      </c>
      <c r="E42" s="599">
        <f t="shared" si="10"/>
        <v>0</v>
      </c>
      <c r="F42" s="606">
        <f t="shared" si="10"/>
        <v>0</v>
      </c>
      <c r="G42" s="599">
        <f t="shared" si="10"/>
        <v>0</v>
      </c>
      <c r="H42" s="599">
        <f t="shared" si="10"/>
        <v>0</v>
      </c>
      <c r="I42" s="599">
        <f t="shared" si="10"/>
        <v>0</v>
      </c>
      <c r="J42" s="599">
        <f t="shared" si="10"/>
        <v>3.8</v>
      </c>
      <c r="K42" s="599">
        <f t="shared" si="10"/>
        <v>27.6</v>
      </c>
      <c r="L42" s="599">
        <f t="shared" si="10"/>
        <v>118.5</v>
      </c>
      <c r="M42" s="602">
        <f t="shared" si="10"/>
        <v>150</v>
      </c>
    </row>
    <row r="43" spans="2:13">
      <c r="B43" s="607" t="s">
        <v>888</v>
      </c>
      <c r="C43" s="599">
        <f t="shared" ref="C43:M43" si="11">C17</f>
        <v>0</v>
      </c>
      <c r="D43" s="599">
        <f t="shared" si="11"/>
        <v>0</v>
      </c>
      <c r="E43" s="599">
        <f t="shared" si="11"/>
        <v>0</v>
      </c>
      <c r="F43" s="599">
        <f t="shared" si="11"/>
        <v>0</v>
      </c>
      <c r="G43" s="599">
        <f t="shared" si="11"/>
        <v>0</v>
      </c>
      <c r="H43" s="599">
        <f t="shared" si="11"/>
        <v>0</v>
      </c>
      <c r="I43" s="599">
        <f t="shared" si="11"/>
        <v>0</v>
      </c>
      <c r="J43" s="599">
        <f t="shared" si="11"/>
        <v>0</v>
      </c>
      <c r="K43" s="599">
        <f t="shared" si="11"/>
        <v>78.099999999999994</v>
      </c>
      <c r="L43" s="599">
        <f t="shared" si="11"/>
        <v>80.8</v>
      </c>
      <c r="M43" s="602">
        <f t="shared" si="11"/>
        <v>158.9</v>
      </c>
    </row>
    <row r="44" spans="2:13" ht="16.5">
      <c r="B44" s="607" t="s">
        <v>1104</v>
      </c>
      <c r="C44" s="599">
        <f t="shared" ref="C44:M44" si="12">C18</f>
        <v>0</v>
      </c>
      <c r="D44" s="599">
        <f t="shared" si="12"/>
        <v>0</v>
      </c>
      <c r="E44" s="599">
        <f t="shared" si="12"/>
        <v>0</v>
      </c>
      <c r="F44" s="599">
        <f t="shared" si="12"/>
        <v>0</v>
      </c>
      <c r="G44" s="599">
        <f t="shared" si="12"/>
        <v>0</v>
      </c>
      <c r="H44" s="599">
        <f t="shared" si="12"/>
        <v>0</v>
      </c>
      <c r="I44" s="599">
        <f t="shared" si="12"/>
        <v>0</v>
      </c>
      <c r="J44" s="599">
        <f t="shared" si="12"/>
        <v>0</v>
      </c>
      <c r="K44" s="599">
        <f t="shared" si="12"/>
        <v>927.9</v>
      </c>
      <c r="L44" s="599">
        <f t="shared" si="12"/>
        <v>43.3</v>
      </c>
      <c r="M44" s="602">
        <f t="shared" si="12"/>
        <v>971.3</v>
      </c>
    </row>
    <row r="45" spans="2:13" ht="16.5">
      <c r="B45" s="607" t="s">
        <v>1101</v>
      </c>
      <c r="C45" s="599">
        <f t="shared" ref="C45:M45" si="13">C19</f>
        <v>0</v>
      </c>
      <c r="D45" s="599">
        <f t="shared" si="13"/>
        <v>0</v>
      </c>
      <c r="E45" s="599">
        <f t="shared" si="13"/>
        <v>0</v>
      </c>
      <c r="F45" s="599">
        <f t="shared" si="13"/>
        <v>0</v>
      </c>
      <c r="G45" s="599">
        <f t="shared" si="13"/>
        <v>0</v>
      </c>
      <c r="H45" s="599">
        <f t="shared" si="13"/>
        <v>0</v>
      </c>
      <c r="I45" s="599">
        <f t="shared" si="13"/>
        <v>0</v>
      </c>
      <c r="J45" s="599">
        <f t="shared" si="13"/>
        <v>0</v>
      </c>
      <c r="K45" s="599">
        <f t="shared" si="13"/>
        <v>46.1</v>
      </c>
      <c r="L45" s="599">
        <f t="shared" si="13"/>
        <v>145.19999999999999</v>
      </c>
      <c r="M45" s="602">
        <f t="shared" si="13"/>
        <v>191.3</v>
      </c>
    </row>
    <row r="46" spans="2:13" ht="16.5">
      <c r="B46" s="607" t="s">
        <v>1102</v>
      </c>
      <c r="C46" s="599">
        <f t="shared" ref="C46:M46" si="14">C20</f>
        <v>0</v>
      </c>
      <c r="D46" s="599">
        <f t="shared" si="14"/>
        <v>0</v>
      </c>
      <c r="E46" s="599">
        <f t="shared" si="14"/>
        <v>0</v>
      </c>
      <c r="F46" s="599">
        <f t="shared" si="14"/>
        <v>0</v>
      </c>
      <c r="G46" s="599">
        <f t="shared" si="14"/>
        <v>0</v>
      </c>
      <c r="H46" s="599">
        <f t="shared" si="14"/>
        <v>0</v>
      </c>
      <c r="I46" s="599">
        <f t="shared" si="14"/>
        <v>0</v>
      </c>
      <c r="J46" s="599">
        <f t="shared" si="14"/>
        <v>0</v>
      </c>
      <c r="K46" s="599">
        <f t="shared" si="14"/>
        <v>17.7</v>
      </c>
      <c r="L46" s="599">
        <f t="shared" si="14"/>
        <v>25.9</v>
      </c>
      <c r="M46" s="602">
        <f t="shared" si="14"/>
        <v>43.6</v>
      </c>
    </row>
    <row r="47" spans="2:13" ht="16.5">
      <c r="B47" s="607" t="s">
        <v>1100</v>
      </c>
      <c r="C47" s="599">
        <f t="shared" ref="C47:M47" si="15">C21</f>
        <v>0</v>
      </c>
      <c r="D47" s="599">
        <f t="shared" si="15"/>
        <v>0</v>
      </c>
      <c r="E47" s="599">
        <f t="shared" si="15"/>
        <v>0</v>
      </c>
      <c r="F47" s="599">
        <f t="shared" si="15"/>
        <v>0</v>
      </c>
      <c r="G47" s="599">
        <f t="shared" si="15"/>
        <v>0</v>
      </c>
      <c r="H47" s="599">
        <f t="shared" si="15"/>
        <v>0</v>
      </c>
      <c r="I47" s="599">
        <f t="shared" si="15"/>
        <v>0</v>
      </c>
      <c r="J47" s="599">
        <f t="shared" si="15"/>
        <v>0</v>
      </c>
      <c r="K47" s="599">
        <f t="shared" si="15"/>
        <v>0.1</v>
      </c>
      <c r="L47" s="599">
        <f t="shared" si="15"/>
        <v>4</v>
      </c>
      <c r="M47" s="602">
        <f t="shared" si="15"/>
        <v>4.2</v>
      </c>
    </row>
    <row r="48" spans="2:13" ht="16.5">
      <c r="B48" s="607" t="s">
        <v>1103</v>
      </c>
      <c r="C48" s="599">
        <f t="shared" ref="C48:M48" si="16">C22</f>
        <v>0</v>
      </c>
      <c r="D48" s="599">
        <f t="shared" si="16"/>
        <v>0</v>
      </c>
      <c r="E48" s="599">
        <f t="shared" si="16"/>
        <v>0</v>
      </c>
      <c r="F48" s="599">
        <f t="shared" si="16"/>
        <v>0</v>
      </c>
      <c r="G48" s="599">
        <f t="shared" si="16"/>
        <v>0</v>
      </c>
      <c r="H48" s="599">
        <f t="shared" si="16"/>
        <v>0</v>
      </c>
      <c r="I48" s="599">
        <f t="shared" si="16"/>
        <v>0</v>
      </c>
      <c r="J48" s="599">
        <f t="shared" si="16"/>
        <v>0</v>
      </c>
      <c r="K48" s="599">
        <f t="shared" si="16"/>
        <v>1.3</v>
      </c>
      <c r="L48" s="599">
        <f t="shared" si="16"/>
        <v>7.1</v>
      </c>
      <c r="M48" s="602">
        <f t="shared" si="16"/>
        <v>8.4</v>
      </c>
    </row>
    <row r="49" spans="2:13">
      <c r="B49" s="609" t="s">
        <v>20</v>
      </c>
      <c r="C49" s="602">
        <f t="shared" ref="C49:M49" si="17">C23</f>
        <v>4.8</v>
      </c>
      <c r="D49" s="602">
        <f t="shared" si="17"/>
        <v>22.4</v>
      </c>
      <c r="E49" s="602">
        <f t="shared" si="17"/>
        <v>109.2</v>
      </c>
      <c r="F49" s="602">
        <f t="shared" si="17"/>
        <v>208.7</v>
      </c>
      <c r="G49" s="602">
        <f t="shared" si="17"/>
        <v>718.3</v>
      </c>
      <c r="H49" s="602">
        <f t="shared" si="17"/>
        <v>1535.2</v>
      </c>
      <c r="I49" s="602">
        <f t="shared" si="17"/>
        <v>975.9</v>
      </c>
      <c r="J49" s="602">
        <f t="shared" si="17"/>
        <v>519</v>
      </c>
      <c r="K49" s="602">
        <f t="shared" si="17"/>
        <v>2052.4</v>
      </c>
      <c r="L49" s="602">
        <f t="shared" si="17"/>
        <v>683.5</v>
      </c>
      <c r="M49" s="602">
        <f t="shared" si="17"/>
        <v>6829.3</v>
      </c>
    </row>
    <row r="50" spans="2:13">
      <c r="B50" s="610"/>
      <c r="C50" s="610"/>
      <c r="D50" s="610"/>
      <c r="E50" s="610"/>
      <c r="F50" s="610"/>
      <c r="G50" s="610"/>
      <c r="H50" s="611"/>
      <c r="I50" s="612"/>
      <c r="J50" s="612"/>
      <c r="K50" s="612"/>
      <c r="L50" s="612"/>
      <c r="M50" s="611"/>
    </row>
    <row r="51" spans="2:13" ht="126" customHeight="1">
      <c r="B51" s="705" t="s">
        <v>1106</v>
      </c>
      <c r="C51" s="705"/>
      <c r="D51" s="705"/>
      <c r="E51" s="705"/>
      <c r="F51" s="705"/>
      <c r="G51" s="705"/>
      <c r="H51" s="705"/>
      <c r="I51" s="705"/>
      <c r="J51" s="705"/>
      <c r="K51" s="705"/>
      <c r="L51" s="705"/>
      <c r="M51" s="705"/>
    </row>
  </sheetData>
  <mergeCells count="6">
    <mergeCell ref="B51:M51"/>
    <mergeCell ref="C4:M4"/>
    <mergeCell ref="B4:B5"/>
    <mergeCell ref="B30:B31"/>
    <mergeCell ref="C30:M30"/>
    <mergeCell ref="B24:M24"/>
  </mergeCells>
  <hyperlinks>
    <hyperlink ref="B1" location="Summary!A1" display="Summary" xr:uid="{50492ACC-5941-45B5-A541-3F153F7282EF}"/>
    <hyperlink ref="B27" location="Summary!A1" display="Summary" xr:uid="{FD200273-791B-4AAD-8ED3-46A4064FD515}"/>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7">
    <pageSetUpPr fitToPage="1"/>
  </sheetPr>
  <dimension ref="A1:Q102"/>
  <sheetViews>
    <sheetView showGridLines="0" zoomScale="85" zoomScaleNormal="85" workbookViewId="0"/>
  </sheetViews>
  <sheetFormatPr defaultColWidth="9.1796875" defaultRowHeight="15.5"/>
  <cols>
    <col min="1" max="1" width="12.54296875" style="26" bestFit="1" customWidth="1"/>
    <col min="2" max="2" width="46.7265625" style="26" bestFit="1" customWidth="1"/>
    <col min="3" max="3" width="12.26953125" style="96" customWidth="1"/>
    <col min="4" max="4" width="12.26953125" style="97" customWidth="1"/>
    <col min="5" max="6" width="12.26953125" style="26" customWidth="1"/>
    <col min="7" max="7" width="12.26953125" style="34" customWidth="1"/>
    <col min="8" max="8" width="12.26953125" style="31" customWidth="1"/>
    <col min="9" max="9" width="19" style="26" customWidth="1"/>
    <col min="10" max="10" width="51.1796875" style="26" bestFit="1" customWidth="1"/>
    <col min="11" max="11" width="12.26953125" style="96" customWidth="1"/>
    <col min="12" max="12" width="12.26953125" style="97" customWidth="1"/>
    <col min="13" max="13" width="12.26953125" style="413" customWidth="1"/>
    <col min="14" max="14" width="12.26953125" style="26" customWidth="1"/>
    <col min="15" max="15" width="12.26953125" style="34" customWidth="1"/>
    <col min="16" max="16" width="12.26953125" style="424" customWidth="1"/>
    <col min="17" max="17" width="12.26953125" style="26" customWidth="1"/>
    <col min="18" max="16384" width="9.1796875" style="26"/>
  </cols>
  <sheetData>
    <row r="1" spans="1:17">
      <c r="C1" s="97"/>
      <c r="G1" s="26"/>
      <c r="H1" s="29"/>
      <c r="I1"/>
      <c r="O1" s="26"/>
      <c r="P1" s="421"/>
    </row>
    <row r="2" spans="1:17" ht="47.25" customHeight="1">
      <c r="B2" s="32" t="s">
        <v>112</v>
      </c>
      <c r="C2" s="97"/>
      <c r="E2" s="97"/>
      <c r="F2" s="33"/>
      <c r="G2" s="89" t="s">
        <v>111</v>
      </c>
      <c r="H2" s="33"/>
      <c r="J2" s="32" t="s">
        <v>113</v>
      </c>
      <c r="K2" s="97"/>
      <c r="M2" s="414"/>
      <c r="N2" s="33"/>
      <c r="O2" s="89"/>
      <c r="P2" s="422"/>
      <c r="Q2" s="283"/>
    </row>
    <row r="3" spans="1:17">
      <c r="C3" s="98"/>
      <c r="D3" s="99"/>
      <c r="E3" s="99"/>
      <c r="G3" s="26"/>
      <c r="H3" s="26"/>
      <c r="K3" s="98"/>
      <c r="L3" s="99"/>
      <c r="M3" s="415"/>
      <c r="O3" s="26"/>
      <c r="P3" s="423"/>
    </row>
    <row r="4" spans="1:17" ht="15" customHeight="1">
      <c r="B4" s="456" t="s">
        <v>84</v>
      </c>
      <c r="C4" s="699" t="s">
        <v>52</v>
      </c>
      <c r="D4" s="699"/>
      <c r="E4" s="699"/>
      <c r="F4" s="699" t="s">
        <v>390</v>
      </c>
      <c r="G4" s="699"/>
      <c r="H4" s="699"/>
      <c r="J4" s="196" t="s">
        <v>565</v>
      </c>
      <c r="K4" s="699" t="s">
        <v>52</v>
      </c>
      <c r="L4" s="699"/>
      <c r="M4" s="699"/>
      <c r="N4" s="699" t="s">
        <v>397</v>
      </c>
      <c r="O4" s="699"/>
      <c r="P4" s="699"/>
    </row>
    <row r="5" spans="1:17" ht="21" customHeight="1">
      <c r="B5" s="165" t="s">
        <v>83</v>
      </c>
      <c r="C5" s="297" t="s">
        <v>1117</v>
      </c>
      <c r="D5" s="297" t="s">
        <v>750</v>
      </c>
      <c r="E5" s="192" t="s">
        <v>145</v>
      </c>
      <c r="F5" s="297" t="str">
        <f>+C5</f>
        <v>3Q24</v>
      </c>
      <c r="G5" s="297" t="str">
        <f>+D5</f>
        <v>3Q23</v>
      </c>
      <c r="H5" s="192" t="s">
        <v>145</v>
      </c>
      <c r="J5" s="165" t="s">
        <v>0</v>
      </c>
      <c r="K5" s="192" t="s">
        <v>1111</v>
      </c>
      <c r="L5" s="192" t="s">
        <v>751</v>
      </c>
      <c r="M5" s="416" t="str">
        <f>P5</f>
        <v>Var.%</v>
      </c>
      <c r="N5" s="192" t="str">
        <f>+K5</f>
        <v>3T24</v>
      </c>
      <c r="O5" s="192" t="str">
        <f>+L5</f>
        <v>3T23</v>
      </c>
      <c r="P5" s="416" t="s">
        <v>358</v>
      </c>
    </row>
    <row r="6" spans="1:17" customFormat="1" ht="17.25" customHeight="1">
      <c r="B6" s="229" t="s">
        <v>35</v>
      </c>
      <c r="C6" s="261"/>
      <c r="D6" s="261"/>
      <c r="E6" s="296"/>
      <c r="F6" s="257"/>
      <c r="G6" s="258"/>
      <c r="H6" s="231"/>
      <c r="I6" s="231"/>
      <c r="J6" s="229" t="s">
        <v>56</v>
      </c>
      <c r="K6" s="261"/>
      <c r="L6" s="261"/>
      <c r="M6" s="230"/>
      <c r="N6" s="257"/>
      <c r="O6" s="258"/>
      <c r="P6" s="235"/>
    </row>
    <row r="7" spans="1:17" customFormat="1" ht="15" customHeight="1">
      <c r="B7" s="232" t="s">
        <v>36</v>
      </c>
      <c r="C7" s="259">
        <v>0</v>
      </c>
      <c r="D7" s="259">
        <v>0</v>
      </c>
      <c r="E7" s="233" t="s">
        <v>274</v>
      </c>
      <c r="F7" s="259">
        <v>660436779.79999995</v>
      </c>
      <c r="G7" s="259">
        <v>679064646.67428696</v>
      </c>
      <c r="H7" s="233">
        <v>-2.7431654652494197E-2</v>
      </c>
      <c r="I7" s="230"/>
      <c r="J7" s="232" t="s">
        <v>57</v>
      </c>
      <c r="K7" s="259">
        <f>C7</f>
        <v>0</v>
      </c>
      <c r="L7" s="259">
        <f t="shared" ref="L7:L54" si="0">D7</f>
        <v>0</v>
      </c>
      <c r="M7" s="233" t="str">
        <f t="shared" ref="M7:M53" si="1">E7</f>
        <v>-</v>
      </c>
      <c r="N7" s="259">
        <f t="shared" ref="N7:N54" si="2">F7</f>
        <v>660436779.79999995</v>
      </c>
      <c r="O7" s="259">
        <f t="shared" ref="O7:O54" si="3">G7</f>
        <v>679064646.67428696</v>
      </c>
      <c r="P7" s="233">
        <f t="shared" ref="P7:P53" si="4">H7</f>
        <v>-2.7431654652494197E-2</v>
      </c>
    </row>
    <row r="8" spans="1:17" customFormat="1" ht="15" customHeight="1">
      <c r="A8" s="26"/>
      <c r="B8" s="234" t="s">
        <v>34</v>
      </c>
      <c r="C8" s="261">
        <v>268769951.06</v>
      </c>
      <c r="D8" s="261">
        <v>266741217.566185</v>
      </c>
      <c r="E8" s="230">
        <v>7.6056243287996317E-3</v>
      </c>
      <c r="F8" s="261">
        <v>0</v>
      </c>
      <c r="G8" s="261">
        <v>0</v>
      </c>
      <c r="H8" s="261" t="s">
        <v>274</v>
      </c>
      <c r="I8" s="230"/>
      <c r="J8" s="234" t="s">
        <v>427</v>
      </c>
      <c r="K8" s="261">
        <f t="shared" ref="K8:K54" si="5">C8</f>
        <v>268769951.06</v>
      </c>
      <c r="L8" s="261">
        <f t="shared" si="0"/>
        <v>266741217.566185</v>
      </c>
      <c r="M8" s="230">
        <f t="shared" si="1"/>
        <v>7.6056243287996317E-3</v>
      </c>
      <c r="N8" s="261">
        <f t="shared" si="2"/>
        <v>0</v>
      </c>
      <c r="O8" s="261">
        <f t="shared" si="3"/>
        <v>0</v>
      </c>
      <c r="P8" s="425" t="str">
        <f t="shared" si="4"/>
        <v>-</v>
      </c>
    </row>
    <row r="9" spans="1:17" customFormat="1" ht="15" customHeight="1">
      <c r="A9" s="26"/>
      <c r="B9" s="232" t="s">
        <v>570</v>
      </c>
      <c r="C9" s="259">
        <v>287145664.08999997</v>
      </c>
      <c r="D9" s="259">
        <v>286356848.09825897</v>
      </c>
      <c r="E9" s="233">
        <v>2.7546608260973215E-3</v>
      </c>
      <c r="F9" s="259">
        <v>0</v>
      </c>
      <c r="G9" s="259">
        <v>0</v>
      </c>
      <c r="H9" s="259" t="s">
        <v>274</v>
      </c>
      <c r="I9" s="230"/>
      <c r="J9" s="232" t="s">
        <v>569</v>
      </c>
      <c r="K9" s="259">
        <f t="shared" si="5"/>
        <v>287145664.08999997</v>
      </c>
      <c r="L9" s="259">
        <f t="shared" si="0"/>
        <v>286356848.09825897</v>
      </c>
      <c r="M9" s="233">
        <f t="shared" si="1"/>
        <v>2.7546608260973215E-3</v>
      </c>
      <c r="N9" s="259">
        <f t="shared" si="2"/>
        <v>0</v>
      </c>
      <c r="O9" s="259">
        <f t="shared" si="3"/>
        <v>0</v>
      </c>
      <c r="P9" s="259" t="str">
        <f t="shared" si="4"/>
        <v>-</v>
      </c>
    </row>
    <row r="10" spans="1:17" customFormat="1" ht="15" customHeight="1">
      <c r="A10" s="26"/>
      <c r="B10" s="234" t="s">
        <v>683</v>
      </c>
      <c r="C10" s="261">
        <v>89514110.310000002</v>
      </c>
      <c r="D10" s="261">
        <v>-50781512.291614003</v>
      </c>
      <c r="E10" s="230" t="s">
        <v>274</v>
      </c>
      <c r="F10" s="261">
        <v>0</v>
      </c>
      <c r="G10" s="261">
        <v>0</v>
      </c>
      <c r="H10" s="261" t="s">
        <v>274</v>
      </c>
      <c r="I10" s="230"/>
      <c r="J10" s="234" t="s">
        <v>571</v>
      </c>
      <c r="K10" s="261">
        <f t="shared" si="5"/>
        <v>89514110.310000002</v>
      </c>
      <c r="L10" s="261">
        <f t="shared" si="0"/>
        <v>-50781512.291614003</v>
      </c>
      <c r="M10" s="230" t="str">
        <f t="shared" si="1"/>
        <v>-</v>
      </c>
      <c r="N10" s="261">
        <f t="shared" si="2"/>
        <v>0</v>
      </c>
      <c r="O10" s="261">
        <f t="shared" si="3"/>
        <v>0</v>
      </c>
      <c r="P10" s="425" t="str">
        <f t="shared" si="4"/>
        <v>-</v>
      </c>
    </row>
    <row r="11" spans="1:17" customFormat="1" ht="15" customHeight="1">
      <c r="A11" s="26"/>
      <c r="B11" s="232" t="s">
        <v>641</v>
      </c>
      <c r="C11" s="259">
        <v>430838934.43000001</v>
      </c>
      <c r="D11" s="259">
        <v>231216963.08000001</v>
      </c>
      <c r="E11" s="233">
        <v>0.86335348709225856</v>
      </c>
      <c r="F11" s="259">
        <v>0</v>
      </c>
      <c r="G11" s="259">
        <v>0</v>
      </c>
      <c r="H11" s="259" t="s">
        <v>274</v>
      </c>
      <c r="I11" s="230"/>
      <c r="J11" s="232" t="s">
        <v>634</v>
      </c>
      <c r="K11" s="259">
        <f t="shared" si="5"/>
        <v>430838934.43000001</v>
      </c>
      <c r="L11" s="259">
        <f t="shared" si="0"/>
        <v>231216963.08000001</v>
      </c>
      <c r="M11" s="233">
        <f t="shared" si="1"/>
        <v>0.86335348709225856</v>
      </c>
      <c r="N11" s="259">
        <f t="shared" si="2"/>
        <v>0</v>
      </c>
      <c r="O11" s="259">
        <f t="shared" si="3"/>
        <v>0</v>
      </c>
      <c r="P11" s="259" t="str">
        <f t="shared" si="4"/>
        <v>-</v>
      </c>
    </row>
    <row r="12" spans="1:17" customFormat="1" ht="15" customHeight="1">
      <c r="A12" s="26"/>
      <c r="B12" s="234" t="s">
        <v>8</v>
      </c>
      <c r="C12" s="261">
        <v>6428547.7400000002</v>
      </c>
      <c r="D12" s="261">
        <v>35680875.530000001</v>
      </c>
      <c r="E12" s="230">
        <v>-0.81983211890092322</v>
      </c>
      <c r="F12" s="261">
        <v>299697.06</v>
      </c>
      <c r="G12" s="261">
        <v>343369.49</v>
      </c>
      <c r="H12" s="230">
        <v>-0.12718785818740042</v>
      </c>
      <c r="I12" s="230"/>
      <c r="J12" s="234" t="s">
        <v>428</v>
      </c>
      <c r="K12" s="261">
        <f t="shared" si="5"/>
        <v>6428547.7400000002</v>
      </c>
      <c r="L12" s="261">
        <f t="shared" si="0"/>
        <v>35680875.530000001</v>
      </c>
      <c r="M12" s="230">
        <f t="shared" si="1"/>
        <v>-0.81983211890092322</v>
      </c>
      <c r="N12" s="261">
        <f t="shared" si="2"/>
        <v>299697.06</v>
      </c>
      <c r="O12" s="261">
        <f t="shared" si="3"/>
        <v>343369.49</v>
      </c>
      <c r="P12" s="230">
        <f t="shared" si="4"/>
        <v>-0.12718785818740042</v>
      </c>
    </row>
    <row r="13" spans="1:17" customFormat="1" ht="15" customHeight="1">
      <c r="A13" s="26"/>
      <c r="B13" s="232" t="s">
        <v>389</v>
      </c>
      <c r="C13" s="259">
        <v>-5947127.9900000002</v>
      </c>
      <c r="D13" s="259">
        <v>-16791869.300000001</v>
      </c>
      <c r="E13" s="233">
        <v>-0.64583287996411454</v>
      </c>
      <c r="F13" s="259">
        <v>-5947127.9900000002</v>
      </c>
      <c r="G13" s="259">
        <v>-16791869.300000001</v>
      </c>
      <c r="H13" s="233">
        <v>-0.64583287996411454</v>
      </c>
      <c r="I13" s="230"/>
      <c r="J13" s="232" t="s">
        <v>429</v>
      </c>
      <c r="K13" s="259">
        <f t="shared" si="5"/>
        <v>-5947127.9900000002</v>
      </c>
      <c r="L13" s="259">
        <f t="shared" si="0"/>
        <v>-16791869.300000001</v>
      </c>
      <c r="M13" s="233">
        <f t="shared" si="1"/>
        <v>-0.64583287996411454</v>
      </c>
      <c r="N13" s="259">
        <f t="shared" si="2"/>
        <v>-5947127.9900000002</v>
      </c>
      <c r="O13" s="259">
        <f t="shared" si="3"/>
        <v>-16791869.300000001</v>
      </c>
      <c r="P13" s="233">
        <f t="shared" si="4"/>
        <v>-0.64583287996411454</v>
      </c>
    </row>
    <row r="14" spans="1:17" customFormat="1" ht="15" customHeight="1">
      <c r="A14" s="26"/>
      <c r="B14" s="238" t="s">
        <v>122</v>
      </c>
      <c r="C14" s="263">
        <v>1076750079.6400001</v>
      </c>
      <c r="D14" s="263">
        <v>752422522.68282998</v>
      </c>
      <c r="E14" s="239">
        <v>0.43104445598033281</v>
      </c>
      <c r="F14" s="263">
        <v>654789348.86999989</v>
      </c>
      <c r="G14" s="263">
        <v>662616146.86428702</v>
      </c>
      <c r="H14" s="239">
        <v>-1.1811963881843246E-2</v>
      </c>
      <c r="I14" s="235"/>
      <c r="J14" s="238" t="s">
        <v>172</v>
      </c>
      <c r="K14" s="263">
        <f t="shared" si="5"/>
        <v>1076750079.6400001</v>
      </c>
      <c r="L14" s="263">
        <f t="shared" si="0"/>
        <v>752422522.68282998</v>
      </c>
      <c r="M14" s="239">
        <f t="shared" si="1"/>
        <v>0.43104445598033281</v>
      </c>
      <c r="N14" s="263">
        <f t="shared" si="2"/>
        <v>654789348.86999989</v>
      </c>
      <c r="O14" s="263">
        <f t="shared" si="3"/>
        <v>662616146.86428702</v>
      </c>
      <c r="P14" s="239">
        <f t="shared" si="4"/>
        <v>-1.1811963881843246E-2</v>
      </c>
    </row>
    <row r="15" spans="1:17" customFormat="1" ht="15" customHeight="1">
      <c r="A15" s="26"/>
      <c r="B15" s="232" t="s">
        <v>368</v>
      </c>
      <c r="C15" s="259">
        <v>-58863040.969999999</v>
      </c>
      <c r="D15" s="259">
        <v>-36070502.798822097</v>
      </c>
      <c r="E15" s="233">
        <v>0.63188856274890082</v>
      </c>
      <c r="F15" s="259">
        <v>-35346610.880000003</v>
      </c>
      <c r="G15" s="259">
        <v>-36845143.304212399</v>
      </c>
      <c r="H15" s="233">
        <v>-4.0671097730296313E-2</v>
      </c>
      <c r="I15" s="230"/>
      <c r="J15" s="232" t="s">
        <v>372</v>
      </c>
      <c r="K15" s="259">
        <f t="shared" si="5"/>
        <v>-58863040.969999999</v>
      </c>
      <c r="L15" s="259">
        <f t="shared" si="0"/>
        <v>-36070502.798822097</v>
      </c>
      <c r="M15" s="233">
        <f t="shared" si="1"/>
        <v>0.63188856274890082</v>
      </c>
      <c r="N15" s="259">
        <f t="shared" si="2"/>
        <v>-35346610.880000003</v>
      </c>
      <c r="O15" s="259">
        <f t="shared" si="3"/>
        <v>-36845143.304212399</v>
      </c>
      <c r="P15" s="233">
        <f t="shared" si="4"/>
        <v>-4.0671097730296313E-2</v>
      </c>
    </row>
    <row r="16" spans="1:17" customFormat="1" ht="15" customHeight="1">
      <c r="A16" s="26"/>
      <c r="B16" s="234" t="s">
        <v>369</v>
      </c>
      <c r="C16" s="261">
        <v>-79312.84</v>
      </c>
      <c r="D16" s="261">
        <v>-117386.11</v>
      </c>
      <c r="E16" s="230">
        <v>-0.32434220709758599</v>
      </c>
      <c r="F16" s="261">
        <v>-79312.84</v>
      </c>
      <c r="G16" s="261">
        <v>-117386.11</v>
      </c>
      <c r="H16" s="230">
        <v>-0.32434220709758599</v>
      </c>
      <c r="I16" s="230"/>
      <c r="J16" s="234" t="s">
        <v>373</v>
      </c>
      <c r="K16" s="261">
        <f t="shared" si="5"/>
        <v>-79312.84</v>
      </c>
      <c r="L16" s="261">
        <f t="shared" si="0"/>
        <v>-117386.11</v>
      </c>
      <c r="M16" s="230">
        <f t="shared" si="1"/>
        <v>-0.32434220709758599</v>
      </c>
      <c r="N16" s="261">
        <f t="shared" si="2"/>
        <v>-79312.84</v>
      </c>
      <c r="O16" s="261">
        <f t="shared" si="3"/>
        <v>-117386.11</v>
      </c>
      <c r="P16" s="230">
        <f t="shared" si="4"/>
        <v>-0.32434220709758599</v>
      </c>
    </row>
    <row r="17" spans="1:17" customFormat="1">
      <c r="A17" s="26"/>
      <c r="B17" s="232" t="s">
        <v>534</v>
      </c>
      <c r="C17" s="259">
        <v>0</v>
      </c>
      <c r="D17" s="259">
        <v>-116422.72</v>
      </c>
      <c r="E17" s="233">
        <v>-1</v>
      </c>
      <c r="F17" s="259">
        <v>0</v>
      </c>
      <c r="G17" s="259">
        <v>-116422.72</v>
      </c>
      <c r="H17" s="233">
        <v>-1</v>
      </c>
      <c r="I17" s="230"/>
      <c r="J17" s="232" t="s">
        <v>534</v>
      </c>
      <c r="K17" s="259">
        <f t="shared" si="5"/>
        <v>0</v>
      </c>
      <c r="L17" s="259">
        <f t="shared" si="0"/>
        <v>-116422.72</v>
      </c>
      <c r="M17" s="233">
        <f t="shared" si="1"/>
        <v>-1</v>
      </c>
      <c r="N17" s="259">
        <f t="shared" si="2"/>
        <v>0</v>
      </c>
      <c r="O17" s="259">
        <f t="shared" si="3"/>
        <v>-116422.72</v>
      </c>
      <c r="P17" s="233">
        <f t="shared" si="4"/>
        <v>-1</v>
      </c>
    </row>
    <row r="18" spans="1:17" customFormat="1" ht="15" customHeight="1">
      <c r="A18" s="26"/>
      <c r="B18" s="234" t="s">
        <v>374</v>
      </c>
      <c r="C18" s="261">
        <v>-26817197.140000001</v>
      </c>
      <c r="D18" s="261">
        <v>-27154604.390000001</v>
      </c>
      <c r="E18" s="230">
        <v>-1.2425415784155347E-2</v>
      </c>
      <c r="F18" s="261">
        <v>-26817197.140000001</v>
      </c>
      <c r="G18" s="261">
        <v>-27154604.390000001</v>
      </c>
      <c r="H18" s="230">
        <v>-1.2425415784155347E-2</v>
      </c>
      <c r="I18" s="230"/>
      <c r="J18" s="234" t="s">
        <v>377</v>
      </c>
      <c r="K18" s="261">
        <f t="shared" si="5"/>
        <v>-26817197.140000001</v>
      </c>
      <c r="L18" s="261">
        <f t="shared" si="0"/>
        <v>-27154604.390000001</v>
      </c>
      <c r="M18" s="230">
        <f t="shared" si="1"/>
        <v>-1.2425415784155347E-2</v>
      </c>
      <c r="N18" s="261">
        <f t="shared" si="2"/>
        <v>-26817197.140000001</v>
      </c>
      <c r="O18" s="261">
        <f t="shared" si="3"/>
        <v>-27154604.390000001</v>
      </c>
      <c r="P18" s="230">
        <f t="shared" si="4"/>
        <v>-1.2425415784155347E-2</v>
      </c>
    </row>
    <row r="19" spans="1:17" s="77" customFormat="1" ht="15" customHeight="1">
      <c r="B19" s="236" t="s">
        <v>375</v>
      </c>
      <c r="C19" s="264">
        <v>-85759550.950000003</v>
      </c>
      <c r="D19" s="264">
        <v>-63458916.018822096</v>
      </c>
      <c r="E19" s="237">
        <v>0.35141846615475547</v>
      </c>
      <c r="F19" s="264">
        <v>-62243120.860000007</v>
      </c>
      <c r="G19" s="264">
        <v>-64233556.524212398</v>
      </c>
      <c r="H19" s="237">
        <v>-3.0987474023209449E-2</v>
      </c>
      <c r="I19" s="235"/>
      <c r="J19" s="236" t="s">
        <v>81</v>
      </c>
      <c r="K19" s="264">
        <f t="shared" si="5"/>
        <v>-85759550.950000003</v>
      </c>
      <c r="L19" s="264">
        <f t="shared" si="0"/>
        <v>-63458916.018822096</v>
      </c>
      <c r="M19" s="237">
        <f t="shared" si="1"/>
        <v>0.35141846615475547</v>
      </c>
      <c r="N19" s="264">
        <f t="shared" si="2"/>
        <v>-62243120.860000007</v>
      </c>
      <c r="O19" s="264">
        <f t="shared" si="3"/>
        <v>-64233556.524212398</v>
      </c>
      <c r="P19" s="237">
        <f t="shared" si="4"/>
        <v>-3.0987474023209449E-2</v>
      </c>
    </row>
    <row r="20" spans="1:17" customFormat="1" ht="15" customHeight="1">
      <c r="A20" s="26"/>
      <c r="B20" s="238" t="s">
        <v>28</v>
      </c>
      <c r="C20" s="263">
        <v>990990528.69000006</v>
      </c>
      <c r="D20" s="263">
        <v>688963606.6640079</v>
      </c>
      <c r="E20" s="239">
        <v>0.43837863002433441</v>
      </c>
      <c r="F20" s="263">
        <v>592546228.00999987</v>
      </c>
      <c r="G20" s="263">
        <v>598382590.34007466</v>
      </c>
      <c r="H20" s="239">
        <v>-9.7535630619831615E-3</v>
      </c>
      <c r="I20" s="235"/>
      <c r="J20" s="238" t="s">
        <v>173</v>
      </c>
      <c r="K20" s="263">
        <f t="shared" si="5"/>
        <v>990990528.69000006</v>
      </c>
      <c r="L20" s="263">
        <f t="shared" si="0"/>
        <v>688963606.6640079</v>
      </c>
      <c r="M20" s="239">
        <f t="shared" si="1"/>
        <v>0.43837863002433441</v>
      </c>
      <c r="N20" s="263">
        <f t="shared" si="2"/>
        <v>592546228.00999987</v>
      </c>
      <c r="O20" s="263">
        <f t="shared" si="3"/>
        <v>598382590.34007466</v>
      </c>
      <c r="P20" s="239">
        <f t="shared" si="4"/>
        <v>-9.7535630619831615E-3</v>
      </c>
    </row>
    <row r="21" spans="1:17" customFormat="1" ht="15" customHeight="1">
      <c r="A21" s="26"/>
      <c r="B21" s="232" t="s">
        <v>26</v>
      </c>
      <c r="C21" s="259">
        <v>-63892081.369999997</v>
      </c>
      <c r="D21" s="259">
        <v>-63945694.170000002</v>
      </c>
      <c r="E21" s="233">
        <v>-8.3841141605989211E-4</v>
      </c>
      <c r="F21" s="259">
        <v>-63892081.369999997</v>
      </c>
      <c r="G21" s="259">
        <v>-63945694.170000002</v>
      </c>
      <c r="H21" s="233">
        <v>-8.3841141605989211E-4</v>
      </c>
      <c r="I21" s="235"/>
      <c r="J21" s="232" t="s">
        <v>60</v>
      </c>
      <c r="K21" s="259">
        <f t="shared" si="5"/>
        <v>-63892081.369999997</v>
      </c>
      <c r="L21" s="259">
        <f t="shared" si="0"/>
        <v>-63945694.170000002</v>
      </c>
      <c r="M21" s="233">
        <f t="shared" si="1"/>
        <v>-8.3841141605989211E-4</v>
      </c>
      <c r="N21" s="259">
        <f t="shared" si="2"/>
        <v>-63892081.369999997</v>
      </c>
      <c r="O21" s="259">
        <f t="shared" si="3"/>
        <v>-63945694.170000002</v>
      </c>
      <c r="P21" s="233">
        <f t="shared" si="4"/>
        <v>-8.3841141605989211E-4</v>
      </c>
    </row>
    <row r="22" spans="1:17" customFormat="1" ht="15" customHeight="1">
      <c r="A22" s="26"/>
      <c r="B22" s="234" t="s">
        <v>27</v>
      </c>
      <c r="C22" s="261">
        <v>-336291990.72000003</v>
      </c>
      <c r="D22" s="261">
        <v>-199814170.81</v>
      </c>
      <c r="E22" s="230">
        <v>0.6830237282808862</v>
      </c>
      <c r="F22" s="261">
        <v>-2522347.2000000002</v>
      </c>
      <c r="G22" s="261">
        <v>-10569998.82</v>
      </c>
      <c r="H22" s="230">
        <v>-0.76136731489247222</v>
      </c>
      <c r="I22" s="235"/>
      <c r="J22" s="234" t="s">
        <v>27</v>
      </c>
      <c r="K22" s="261">
        <f t="shared" si="5"/>
        <v>-336291990.72000003</v>
      </c>
      <c r="L22" s="261">
        <f t="shared" si="0"/>
        <v>-199814170.81</v>
      </c>
      <c r="M22" s="230">
        <f t="shared" si="1"/>
        <v>0.6830237282808862</v>
      </c>
      <c r="N22" s="261">
        <f t="shared" si="2"/>
        <v>-2522347.2000000002</v>
      </c>
      <c r="O22" s="261">
        <f t="shared" si="3"/>
        <v>-10569998.82</v>
      </c>
      <c r="P22" s="230">
        <f t="shared" si="4"/>
        <v>-0.76136731489247222</v>
      </c>
    </row>
    <row r="23" spans="1:17" customFormat="1" ht="15" customHeight="1">
      <c r="A23" s="26"/>
      <c r="B23" s="232" t="s">
        <v>39</v>
      </c>
      <c r="C23" s="259">
        <v>-25934896.260000002</v>
      </c>
      <c r="D23" s="259">
        <v>-44649630.740000002</v>
      </c>
      <c r="E23" s="233">
        <v>-0.41914645585711729</v>
      </c>
      <c r="F23" s="259">
        <v>-25934896.260000002</v>
      </c>
      <c r="G23" s="259">
        <v>-44649630.740000002</v>
      </c>
      <c r="H23" s="233">
        <v>-0.41914645585711729</v>
      </c>
      <c r="I23" s="235"/>
      <c r="J23" s="232" t="s">
        <v>430</v>
      </c>
      <c r="K23" s="259">
        <f t="shared" si="5"/>
        <v>-25934896.260000002</v>
      </c>
      <c r="L23" s="259">
        <f t="shared" si="0"/>
        <v>-44649630.740000002</v>
      </c>
      <c r="M23" s="233">
        <f t="shared" si="1"/>
        <v>-0.41914645585711729</v>
      </c>
      <c r="N23" s="259">
        <f t="shared" si="2"/>
        <v>-25934896.260000002</v>
      </c>
      <c r="O23" s="259">
        <f t="shared" si="3"/>
        <v>-44649630.740000002</v>
      </c>
      <c r="P23" s="233">
        <f t="shared" si="4"/>
        <v>-0.41914645585711729</v>
      </c>
    </row>
    <row r="24" spans="1:17" customFormat="1" ht="15" customHeight="1">
      <c r="A24" s="26"/>
      <c r="B24" s="234" t="s">
        <v>42</v>
      </c>
      <c r="C24" s="261">
        <v>-9002940.5299999993</v>
      </c>
      <c r="D24" s="261">
        <v>21325034.010000002</v>
      </c>
      <c r="E24" s="230" t="s">
        <v>274</v>
      </c>
      <c r="F24" s="261">
        <v>-12628536.449999999</v>
      </c>
      <c r="G24" s="261">
        <v>14372044.68</v>
      </c>
      <c r="H24" s="230" t="s">
        <v>274</v>
      </c>
      <c r="I24" s="230"/>
      <c r="J24" s="234" t="s">
        <v>431</v>
      </c>
      <c r="K24" s="261">
        <f t="shared" si="5"/>
        <v>-9002940.5299999993</v>
      </c>
      <c r="L24" s="261">
        <f t="shared" si="0"/>
        <v>21325034.010000002</v>
      </c>
      <c r="M24" s="230" t="str">
        <f t="shared" si="1"/>
        <v>-</v>
      </c>
      <c r="N24" s="261">
        <f t="shared" si="2"/>
        <v>-12628536.449999999</v>
      </c>
      <c r="O24" s="261">
        <f t="shared" si="3"/>
        <v>14372044.68</v>
      </c>
      <c r="P24" s="230" t="str">
        <f t="shared" si="4"/>
        <v>-</v>
      </c>
    </row>
    <row r="25" spans="1:17" customFormat="1" ht="15" customHeight="1">
      <c r="A25" s="26"/>
      <c r="B25" s="236" t="s">
        <v>29</v>
      </c>
      <c r="C25" s="264">
        <v>-435121908.88</v>
      </c>
      <c r="D25" s="264">
        <v>-287084461.71000004</v>
      </c>
      <c r="E25" s="237">
        <v>0.515658166548703</v>
      </c>
      <c r="F25" s="264">
        <v>-104977861.28</v>
      </c>
      <c r="G25" s="264">
        <v>-104793279.05000001</v>
      </c>
      <c r="H25" s="237">
        <v>1.7613937809115576E-3</v>
      </c>
      <c r="I25" s="230"/>
      <c r="J25" s="236" t="s">
        <v>76</v>
      </c>
      <c r="K25" s="264">
        <f t="shared" si="5"/>
        <v>-435121908.88</v>
      </c>
      <c r="L25" s="264">
        <f t="shared" si="0"/>
        <v>-287084461.71000004</v>
      </c>
      <c r="M25" s="237">
        <f t="shared" si="1"/>
        <v>0.515658166548703</v>
      </c>
      <c r="N25" s="264">
        <f t="shared" si="2"/>
        <v>-104977861.28</v>
      </c>
      <c r="O25" s="264">
        <f t="shared" si="3"/>
        <v>-104793279.05000001</v>
      </c>
      <c r="P25" s="237">
        <f t="shared" si="4"/>
        <v>1.7613937809115576E-3</v>
      </c>
      <c r="Q25" s="15"/>
    </row>
    <row r="26" spans="1:17" customFormat="1" ht="15" customHeight="1">
      <c r="A26" s="26"/>
      <c r="B26" s="234" t="s">
        <v>23</v>
      </c>
      <c r="C26" s="261">
        <v>-4919908</v>
      </c>
      <c r="D26" s="261">
        <v>-3769107.24</v>
      </c>
      <c r="E26" s="230">
        <v>0.30532449376526616</v>
      </c>
      <c r="F26" s="261">
        <v>-86924174.890000001</v>
      </c>
      <c r="G26" s="261">
        <v>-95317908.230000004</v>
      </c>
      <c r="H26" s="230">
        <v>-8.8060402246198155E-2</v>
      </c>
      <c r="I26" s="230"/>
      <c r="J26" s="234" t="s">
        <v>182</v>
      </c>
      <c r="K26" s="261">
        <f t="shared" si="5"/>
        <v>-4919908</v>
      </c>
      <c r="L26" s="261">
        <f t="shared" si="0"/>
        <v>-3769107.24</v>
      </c>
      <c r="M26" s="230">
        <f t="shared" si="1"/>
        <v>0.30532449376526616</v>
      </c>
      <c r="N26" s="261">
        <f t="shared" si="2"/>
        <v>-86924174.890000001</v>
      </c>
      <c r="O26" s="261">
        <f t="shared" si="3"/>
        <v>-95317908.230000004</v>
      </c>
      <c r="P26" s="230">
        <f t="shared" si="4"/>
        <v>-8.8060402246198155E-2</v>
      </c>
    </row>
    <row r="27" spans="1:17" customFormat="1" ht="15" customHeight="1">
      <c r="A27" s="26"/>
      <c r="B27" s="236" t="s">
        <v>426</v>
      </c>
      <c r="C27" s="264">
        <v>-440041816.88</v>
      </c>
      <c r="D27" s="264">
        <v>-290853568.95000005</v>
      </c>
      <c r="E27" s="237">
        <v>0.51293249888106596</v>
      </c>
      <c r="F27" s="264">
        <v>-191902036.17000002</v>
      </c>
      <c r="G27" s="264">
        <v>-200111187.28000003</v>
      </c>
      <c r="H27" s="237">
        <v>-4.1022949399193709E-2</v>
      </c>
      <c r="I27" s="230"/>
      <c r="J27" s="236" t="s">
        <v>432</v>
      </c>
      <c r="K27" s="264">
        <f t="shared" si="5"/>
        <v>-440041816.88</v>
      </c>
      <c r="L27" s="264">
        <f t="shared" si="0"/>
        <v>-290853568.95000005</v>
      </c>
      <c r="M27" s="237">
        <f t="shared" si="1"/>
        <v>0.51293249888106596</v>
      </c>
      <c r="N27" s="264">
        <f t="shared" si="2"/>
        <v>-191902036.17000002</v>
      </c>
      <c r="O27" s="264">
        <f t="shared" si="3"/>
        <v>-200111187.28000003</v>
      </c>
      <c r="P27" s="237">
        <f t="shared" si="4"/>
        <v>-4.1022949399193709E-2</v>
      </c>
    </row>
    <row r="28" spans="1:17" customFormat="1" ht="15" customHeight="1">
      <c r="A28" s="26"/>
      <c r="B28" s="238" t="s">
        <v>535</v>
      </c>
      <c r="C28" s="263">
        <v>0</v>
      </c>
      <c r="D28" s="263">
        <v>0</v>
      </c>
      <c r="E28" s="263">
        <v>0</v>
      </c>
      <c r="F28" s="263">
        <v>0</v>
      </c>
      <c r="G28" s="263">
        <v>0</v>
      </c>
      <c r="H28" s="230" t="s">
        <v>274</v>
      </c>
      <c r="I28" s="230"/>
      <c r="J28" s="238" t="s">
        <v>536</v>
      </c>
      <c r="K28" s="263">
        <f t="shared" si="5"/>
        <v>0</v>
      </c>
      <c r="L28" s="263">
        <f t="shared" si="0"/>
        <v>0</v>
      </c>
      <c r="M28" s="239">
        <f t="shared" si="1"/>
        <v>0</v>
      </c>
      <c r="N28" s="263">
        <f t="shared" si="2"/>
        <v>0</v>
      </c>
      <c r="O28" s="263">
        <f t="shared" si="3"/>
        <v>0</v>
      </c>
      <c r="P28" s="239" t="str">
        <f t="shared" si="4"/>
        <v>-</v>
      </c>
    </row>
    <row r="29" spans="1:17" customFormat="1" ht="15" customHeight="1">
      <c r="A29" s="26"/>
      <c r="B29" s="236" t="s">
        <v>40</v>
      </c>
      <c r="C29" s="264">
        <v>550948711.81000006</v>
      </c>
      <c r="D29" s="264">
        <v>398110037.71400785</v>
      </c>
      <c r="E29" s="237">
        <v>0.38391062675437393</v>
      </c>
      <c r="F29" s="264">
        <v>400644191.83999985</v>
      </c>
      <c r="G29" s="264">
        <v>398271403.06007463</v>
      </c>
      <c r="H29" s="237">
        <v>5.9577181833647685E-3</v>
      </c>
      <c r="I29" s="230"/>
      <c r="J29" s="236" t="s">
        <v>152</v>
      </c>
      <c r="K29" s="264">
        <f t="shared" si="5"/>
        <v>550948711.81000006</v>
      </c>
      <c r="L29" s="264">
        <f t="shared" si="0"/>
        <v>398110037.71400785</v>
      </c>
      <c r="M29" s="237">
        <f t="shared" si="1"/>
        <v>0.38391062675437393</v>
      </c>
      <c r="N29" s="264">
        <f t="shared" si="2"/>
        <v>400644191.83999985</v>
      </c>
      <c r="O29" s="264">
        <f t="shared" si="3"/>
        <v>398271403.06007463</v>
      </c>
      <c r="P29" s="237">
        <f t="shared" si="4"/>
        <v>5.9577181833647685E-3</v>
      </c>
    </row>
    <row r="30" spans="1:17" customFormat="1" ht="15" customHeight="1">
      <c r="A30" s="26"/>
      <c r="B30" s="262" t="s">
        <v>211</v>
      </c>
      <c r="C30" s="261">
        <v>110766744.2</v>
      </c>
      <c r="D30" s="261">
        <v>24668677.34</v>
      </c>
      <c r="E30" s="230">
        <v>3.4901776724118445</v>
      </c>
      <c r="F30" s="261">
        <v>125381373.14</v>
      </c>
      <c r="G30" s="261">
        <v>102573276.28</v>
      </c>
      <c r="H30" s="230">
        <v>0.22235905576165349</v>
      </c>
      <c r="I30" s="230"/>
      <c r="J30" s="262" t="s">
        <v>307</v>
      </c>
      <c r="K30" s="261">
        <f t="shared" si="5"/>
        <v>110766744.2</v>
      </c>
      <c r="L30" s="261">
        <f t="shared" si="0"/>
        <v>24668677.34</v>
      </c>
      <c r="M30" s="230">
        <f t="shared" si="1"/>
        <v>3.4901776724118445</v>
      </c>
      <c r="N30" s="261">
        <f t="shared" si="2"/>
        <v>125381373.14</v>
      </c>
      <c r="O30" s="261">
        <f t="shared" si="3"/>
        <v>102573276.28</v>
      </c>
      <c r="P30" s="230">
        <f t="shared" si="4"/>
        <v>0.22235905576165349</v>
      </c>
    </row>
    <row r="31" spans="1:17" customFormat="1">
      <c r="A31" s="26"/>
      <c r="B31" s="260" t="s">
        <v>30</v>
      </c>
      <c r="C31" s="259">
        <v>21063060.469999999</v>
      </c>
      <c r="D31" s="259">
        <v>37977225.079999998</v>
      </c>
      <c r="E31" s="233">
        <v>-0.44537652696767283</v>
      </c>
      <c r="F31" s="259">
        <v>21063060.469999999</v>
      </c>
      <c r="G31" s="259">
        <v>37977225.079999998</v>
      </c>
      <c r="H31" s="233">
        <v>-0.44537652696767283</v>
      </c>
      <c r="I31" s="230"/>
      <c r="J31" s="260" t="s">
        <v>64</v>
      </c>
      <c r="K31" s="259">
        <f t="shared" si="5"/>
        <v>21063060.469999999</v>
      </c>
      <c r="L31" s="259">
        <f t="shared" si="0"/>
        <v>37977225.079999998</v>
      </c>
      <c r="M31" s="233">
        <f t="shared" si="1"/>
        <v>-0.44537652696767283</v>
      </c>
      <c r="N31" s="259">
        <f t="shared" si="2"/>
        <v>21063060.469999999</v>
      </c>
      <c r="O31" s="259">
        <f t="shared" si="3"/>
        <v>37977225.079999998</v>
      </c>
      <c r="P31" s="233">
        <f t="shared" si="4"/>
        <v>-0.44537652696767283</v>
      </c>
    </row>
    <row r="32" spans="1:17" s="77" customFormat="1" ht="15" customHeight="1">
      <c r="B32" s="486" t="s">
        <v>376</v>
      </c>
      <c r="C32" s="258">
        <v>-231644474.25</v>
      </c>
      <c r="D32" s="258">
        <v>-218574179.60066301</v>
      </c>
      <c r="E32" s="235">
        <v>5.9797981047974291E-2</v>
      </c>
      <c r="F32" s="258">
        <v>-231597247.81999999</v>
      </c>
      <c r="G32" s="258">
        <v>-218499371.12066299</v>
      </c>
      <c r="H32" s="235">
        <v>5.9944688317221217E-2</v>
      </c>
      <c r="I32" s="235"/>
      <c r="J32" s="486" t="s">
        <v>378</v>
      </c>
      <c r="K32" s="258">
        <f t="shared" si="5"/>
        <v>-231644474.25</v>
      </c>
      <c r="L32" s="258">
        <f t="shared" si="0"/>
        <v>-218574179.60066301</v>
      </c>
      <c r="M32" s="235">
        <f t="shared" si="1"/>
        <v>5.9797981047974291E-2</v>
      </c>
      <c r="N32" s="258">
        <f t="shared" si="2"/>
        <v>-231597247.81999999</v>
      </c>
      <c r="O32" s="258">
        <f t="shared" si="3"/>
        <v>-218499371.12066299</v>
      </c>
      <c r="P32" s="235">
        <f t="shared" si="4"/>
        <v>5.9944688317221217E-2</v>
      </c>
    </row>
    <row r="33" spans="1:16" customFormat="1" ht="15" customHeight="1">
      <c r="A33" s="26"/>
      <c r="B33" s="260" t="s">
        <v>167</v>
      </c>
      <c r="C33" s="259">
        <v>-7823032.1799999997</v>
      </c>
      <c r="D33" s="259">
        <v>-22540393.850000001</v>
      </c>
      <c r="E33" s="233">
        <v>-0.65293276452665006</v>
      </c>
      <c r="F33" s="259">
        <v>-7823032.1799999997</v>
      </c>
      <c r="G33" s="259">
        <v>-22540393.850000001</v>
      </c>
      <c r="H33" s="233">
        <v>-0.65293276452665006</v>
      </c>
      <c r="I33" s="235"/>
      <c r="J33" s="260" t="s">
        <v>72</v>
      </c>
      <c r="K33" s="259">
        <f t="shared" si="5"/>
        <v>-7823032.1799999997</v>
      </c>
      <c r="L33" s="259">
        <f t="shared" si="0"/>
        <v>-22540393.850000001</v>
      </c>
      <c r="M33" s="233">
        <f t="shared" si="1"/>
        <v>-0.65293276452665006</v>
      </c>
      <c r="N33" s="259">
        <f t="shared" si="2"/>
        <v>-7823032.1799999997</v>
      </c>
      <c r="O33" s="259">
        <f t="shared" si="3"/>
        <v>-22540393.850000001</v>
      </c>
      <c r="P33" s="233">
        <f t="shared" si="4"/>
        <v>-0.65293276452665006</v>
      </c>
    </row>
    <row r="34" spans="1:16" customFormat="1" ht="15" customHeight="1">
      <c r="A34" s="26"/>
      <c r="B34" s="262" t="s">
        <v>392</v>
      </c>
      <c r="C34" s="261">
        <v>-7440120.1299999999</v>
      </c>
      <c r="D34" s="261">
        <v>-6538612.9900000002</v>
      </c>
      <c r="E34" s="230">
        <v>0.1378743689798958</v>
      </c>
      <c r="F34" s="261">
        <v>-7440120.1299999999</v>
      </c>
      <c r="G34" s="261">
        <v>-6538612.9900000002</v>
      </c>
      <c r="H34" s="230">
        <v>0.1378743689798958</v>
      </c>
      <c r="I34" s="230"/>
      <c r="J34" s="262" t="s">
        <v>433</v>
      </c>
      <c r="K34" s="261">
        <f t="shared" si="5"/>
        <v>-7440120.1299999999</v>
      </c>
      <c r="L34" s="261">
        <f t="shared" si="0"/>
        <v>-6538612.9900000002</v>
      </c>
      <c r="M34" s="230">
        <f t="shared" si="1"/>
        <v>0.1378743689798958</v>
      </c>
      <c r="N34" s="261">
        <f t="shared" si="2"/>
        <v>-7440120.1299999999</v>
      </c>
      <c r="O34" s="261">
        <f t="shared" si="3"/>
        <v>-6538612.9900000002</v>
      </c>
      <c r="P34" s="230">
        <f t="shared" si="4"/>
        <v>0.1378743689798958</v>
      </c>
    </row>
    <row r="35" spans="1:16" customFormat="1" ht="15" customHeight="1">
      <c r="A35" s="26"/>
      <c r="B35" s="260" t="s">
        <v>545</v>
      </c>
      <c r="C35" s="259">
        <v>0</v>
      </c>
      <c r="D35" s="259">
        <v>0</v>
      </c>
      <c r="E35" s="233" t="s">
        <v>274</v>
      </c>
      <c r="F35" s="259">
        <v>0</v>
      </c>
      <c r="G35" s="259">
        <v>0</v>
      </c>
      <c r="H35" s="233" t="s">
        <v>274</v>
      </c>
      <c r="I35" s="235"/>
      <c r="J35" s="260" t="s">
        <v>400</v>
      </c>
      <c r="K35" s="259">
        <f t="shared" si="5"/>
        <v>0</v>
      </c>
      <c r="L35" s="259">
        <f t="shared" si="0"/>
        <v>0</v>
      </c>
      <c r="M35" s="259" t="str">
        <f t="shared" si="1"/>
        <v>-</v>
      </c>
      <c r="N35" s="259">
        <f t="shared" si="2"/>
        <v>0</v>
      </c>
      <c r="O35" s="259">
        <f t="shared" si="3"/>
        <v>0</v>
      </c>
      <c r="P35" s="259" t="str">
        <f t="shared" si="4"/>
        <v>-</v>
      </c>
    </row>
    <row r="36" spans="1:16" customFormat="1" ht="15" customHeight="1">
      <c r="A36" s="26"/>
      <c r="B36" s="262" t="s">
        <v>546</v>
      </c>
      <c r="C36" s="261">
        <v>5586000</v>
      </c>
      <c r="D36" s="261">
        <v>-13237000</v>
      </c>
      <c r="E36" s="230" t="s">
        <v>274</v>
      </c>
      <c r="F36" s="261">
        <v>5586000</v>
      </c>
      <c r="G36" s="261">
        <v>-13237000</v>
      </c>
      <c r="H36" s="230" t="s">
        <v>274</v>
      </c>
      <c r="I36" s="230"/>
      <c r="J36" s="262" t="s">
        <v>401</v>
      </c>
      <c r="K36" s="261">
        <f t="shared" si="5"/>
        <v>5586000</v>
      </c>
      <c r="L36" s="261">
        <f t="shared" si="0"/>
        <v>-13237000</v>
      </c>
      <c r="M36" s="417" t="str">
        <f t="shared" si="1"/>
        <v>-</v>
      </c>
      <c r="N36" s="261">
        <f t="shared" si="2"/>
        <v>5586000</v>
      </c>
      <c r="O36" s="261">
        <f t="shared" si="3"/>
        <v>-13237000</v>
      </c>
      <c r="P36" s="230" t="str">
        <f t="shared" si="4"/>
        <v>-</v>
      </c>
    </row>
    <row r="37" spans="1:16" customFormat="1" ht="15" customHeight="1">
      <c r="A37" s="26"/>
      <c r="B37" s="260" t="s">
        <v>394</v>
      </c>
      <c r="C37" s="259">
        <v>-5968912.0499999998</v>
      </c>
      <c r="D37" s="259">
        <v>-2764780.86</v>
      </c>
      <c r="E37" s="233">
        <v>1.1589096395871317</v>
      </c>
      <c r="F37" s="259">
        <v>-5968912.0499999998</v>
      </c>
      <c r="G37" s="259">
        <v>-2764780.86</v>
      </c>
      <c r="H37" s="233">
        <v>1.1589096395871317</v>
      </c>
      <c r="I37" s="230"/>
      <c r="J37" s="260" t="s">
        <v>402</v>
      </c>
      <c r="K37" s="259">
        <f t="shared" si="5"/>
        <v>-5968912.0499999998</v>
      </c>
      <c r="L37" s="259">
        <f t="shared" si="0"/>
        <v>-2764780.86</v>
      </c>
      <c r="M37" s="418">
        <f t="shared" si="1"/>
        <v>1.1589096395871317</v>
      </c>
      <c r="N37" s="259">
        <f t="shared" si="2"/>
        <v>-5968912.0499999998</v>
      </c>
      <c r="O37" s="259">
        <f t="shared" si="3"/>
        <v>-2764780.86</v>
      </c>
      <c r="P37" s="233">
        <f t="shared" si="4"/>
        <v>1.1589096395871317</v>
      </c>
    </row>
    <row r="38" spans="1:16" customFormat="1" ht="15" customHeight="1">
      <c r="A38" s="26"/>
      <c r="B38" s="262" t="s">
        <v>303</v>
      </c>
      <c r="C38" s="261">
        <v>827149.35</v>
      </c>
      <c r="D38" s="261">
        <v>13478464.310000001</v>
      </c>
      <c r="E38" s="230">
        <v>-0.93863178096733779</v>
      </c>
      <c r="F38" s="261">
        <v>827149.35</v>
      </c>
      <c r="G38" s="261">
        <v>13478464.310000001</v>
      </c>
      <c r="H38" s="230">
        <v>-0.93863178096733779</v>
      </c>
      <c r="I38" s="230"/>
      <c r="J38" s="262" t="s">
        <v>253</v>
      </c>
      <c r="K38" s="261">
        <f t="shared" si="5"/>
        <v>827149.35</v>
      </c>
      <c r="L38" s="261">
        <f t="shared" si="0"/>
        <v>13478464.310000001</v>
      </c>
      <c r="M38" s="417">
        <f t="shared" si="1"/>
        <v>-0.93863178096733779</v>
      </c>
      <c r="N38" s="261">
        <f t="shared" si="2"/>
        <v>827149.35</v>
      </c>
      <c r="O38" s="261">
        <f t="shared" si="3"/>
        <v>13478464.310000001</v>
      </c>
      <c r="P38" s="230">
        <f t="shared" si="4"/>
        <v>-0.93863178096733779</v>
      </c>
    </row>
    <row r="39" spans="1:16" customFormat="1" ht="15" customHeight="1">
      <c r="A39" s="26"/>
      <c r="B39" s="260" t="s">
        <v>392</v>
      </c>
      <c r="C39" s="259">
        <v>-635766.48</v>
      </c>
      <c r="D39" s="259">
        <v>1172912.49</v>
      </c>
      <c r="E39" s="233" t="s">
        <v>274</v>
      </c>
      <c r="F39" s="259">
        <v>-635766.48</v>
      </c>
      <c r="G39" s="259">
        <v>1172912.49</v>
      </c>
      <c r="H39" s="233" t="s">
        <v>274</v>
      </c>
      <c r="I39" s="230"/>
      <c r="J39" s="260" t="s">
        <v>399</v>
      </c>
      <c r="K39" s="259">
        <f t="shared" si="5"/>
        <v>-635766.48</v>
      </c>
      <c r="L39" s="259">
        <f t="shared" si="0"/>
        <v>1172912.49</v>
      </c>
      <c r="M39" s="419" t="str">
        <f t="shared" si="1"/>
        <v>-</v>
      </c>
      <c r="N39" s="259">
        <f t="shared" si="2"/>
        <v>-635766.48</v>
      </c>
      <c r="O39" s="259">
        <f t="shared" si="3"/>
        <v>1172912.49</v>
      </c>
      <c r="P39" s="233" t="str">
        <f t="shared" si="4"/>
        <v>-</v>
      </c>
    </row>
    <row r="40" spans="1:16" customFormat="1" ht="15" customHeight="1">
      <c r="A40" s="26"/>
      <c r="B40" s="262" t="s">
        <v>395</v>
      </c>
      <c r="C40" s="261">
        <v>-4505996.21</v>
      </c>
      <c r="D40" s="261">
        <v>9540770.9600000009</v>
      </c>
      <c r="E40" s="230" t="s">
        <v>274</v>
      </c>
      <c r="F40" s="261">
        <v>-4505996.21</v>
      </c>
      <c r="G40" s="261">
        <v>9540770.9600000009</v>
      </c>
      <c r="H40" s="230" t="s">
        <v>274</v>
      </c>
      <c r="I40" s="230"/>
      <c r="J40" s="262" t="s">
        <v>401</v>
      </c>
      <c r="K40" s="261">
        <f t="shared" si="5"/>
        <v>-4505996.21</v>
      </c>
      <c r="L40" s="261">
        <f t="shared" si="0"/>
        <v>9540770.9600000009</v>
      </c>
      <c r="M40" s="417" t="str">
        <f t="shared" si="1"/>
        <v>-</v>
      </c>
      <c r="N40" s="261">
        <f t="shared" si="2"/>
        <v>-4505996.21</v>
      </c>
      <c r="O40" s="261">
        <f t="shared" si="3"/>
        <v>9540770.9600000009</v>
      </c>
      <c r="P40" s="230" t="str">
        <f t="shared" si="4"/>
        <v>-</v>
      </c>
    </row>
    <row r="41" spans="1:16" customFormat="1" ht="15" customHeight="1">
      <c r="A41" s="26"/>
      <c r="B41" s="260" t="s">
        <v>545</v>
      </c>
      <c r="C41" s="259">
        <v>0</v>
      </c>
      <c r="D41" s="259">
        <v>0</v>
      </c>
      <c r="E41" s="233" t="s">
        <v>274</v>
      </c>
      <c r="F41" s="259">
        <v>0</v>
      </c>
      <c r="G41" s="259">
        <v>0</v>
      </c>
      <c r="H41" s="233" t="s">
        <v>274</v>
      </c>
      <c r="I41" s="230"/>
      <c r="J41" s="262" t="s">
        <v>400</v>
      </c>
      <c r="K41" s="261">
        <f t="shared" si="5"/>
        <v>0</v>
      </c>
      <c r="L41" s="261">
        <f t="shared" si="0"/>
        <v>0</v>
      </c>
      <c r="M41" s="417" t="str">
        <f t="shared" si="1"/>
        <v>-</v>
      </c>
      <c r="N41" s="261">
        <f t="shared" si="2"/>
        <v>0</v>
      </c>
      <c r="O41" s="261">
        <f t="shared" si="3"/>
        <v>0</v>
      </c>
      <c r="P41" s="230" t="str">
        <f t="shared" si="4"/>
        <v>-</v>
      </c>
    </row>
    <row r="42" spans="1:16" customFormat="1" ht="15" customHeight="1">
      <c r="A42" s="26"/>
      <c r="B42" s="262" t="s">
        <v>394</v>
      </c>
      <c r="C42" s="261">
        <v>5968912.04</v>
      </c>
      <c r="D42" s="261">
        <v>2764780.86</v>
      </c>
      <c r="E42" s="230">
        <v>1.1589096359702085</v>
      </c>
      <c r="F42" s="261">
        <v>5968912.04</v>
      </c>
      <c r="G42" s="261">
        <v>2764780.86</v>
      </c>
      <c r="H42" s="230">
        <v>1.1589096359702085</v>
      </c>
      <c r="I42" s="230"/>
      <c r="J42" s="260" t="s">
        <v>402</v>
      </c>
      <c r="K42" s="259">
        <f t="shared" si="5"/>
        <v>5968912.04</v>
      </c>
      <c r="L42" s="259">
        <f t="shared" si="0"/>
        <v>2764780.86</v>
      </c>
      <c r="M42" s="233">
        <f t="shared" si="1"/>
        <v>1.1589096359702085</v>
      </c>
      <c r="N42" s="259">
        <f t="shared" si="2"/>
        <v>5968912.04</v>
      </c>
      <c r="O42" s="259">
        <f t="shared" si="3"/>
        <v>2764780.86</v>
      </c>
      <c r="P42" s="233">
        <f t="shared" si="4"/>
        <v>1.1589096359702085</v>
      </c>
    </row>
    <row r="43" spans="1:16" customFormat="1" ht="15" customHeight="1">
      <c r="A43" s="26"/>
      <c r="B43" s="260" t="s">
        <v>299</v>
      </c>
      <c r="C43" s="259">
        <v>-217742117.50999999</v>
      </c>
      <c r="D43" s="259">
        <v>-201565784.68000001</v>
      </c>
      <c r="E43" s="233">
        <v>8.025336668959504E-2</v>
      </c>
      <c r="F43" s="259">
        <v>-217742117.50999999</v>
      </c>
      <c r="G43" s="259">
        <v>-201565784.68000001</v>
      </c>
      <c r="H43" s="233">
        <v>8.025336668959504E-2</v>
      </c>
      <c r="I43" s="230"/>
      <c r="J43" s="262" t="s">
        <v>96</v>
      </c>
      <c r="K43" s="261">
        <f t="shared" si="5"/>
        <v>-217742117.50999999</v>
      </c>
      <c r="L43" s="261">
        <f t="shared" si="0"/>
        <v>-201565784.68000001</v>
      </c>
      <c r="M43" s="230">
        <f t="shared" si="1"/>
        <v>8.025336668959504E-2</v>
      </c>
      <c r="N43" s="261">
        <f t="shared" si="2"/>
        <v>-217742117.50999999</v>
      </c>
      <c r="O43" s="261">
        <f t="shared" si="3"/>
        <v>-201565784.68000001</v>
      </c>
      <c r="P43" s="230">
        <f t="shared" si="4"/>
        <v>8.025336668959504E-2</v>
      </c>
    </row>
    <row r="44" spans="1:16" customFormat="1" ht="15" customHeight="1">
      <c r="A44" s="26"/>
      <c r="B44" s="262" t="s">
        <v>396</v>
      </c>
      <c r="C44" s="261">
        <v>-186520285.27000001</v>
      </c>
      <c r="D44" s="261">
        <v>-199054637.66999999</v>
      </c>
      <c r="E44" s="230">
        <v>-6.2969406524352789E-2</v>
      </c>
      <c r="F44" s="261">
        <v>-186520285.27000001</v>
      </c>
      <c r="G44" s="261">
        <v>-199054637.66999999</v>
      </c>
      <c r="H44" s="230">
        <v>-6.2969406524352789E-2</v>
      </c>
      <c r="I44" s="230"/>
      <c r="J44" s="260" t="s">
        <v>399</v>
      </c>
      <c r="K44" s="259">
        <f t="shared" si="5"/>
        <v>-186520285.27000001</v>
      </c>
      <c r="L44" s="259">
        <f t="shared" si="0"/>
        <v>-199054637.66999999</v>
      </c>
      <c r="M44" s="233">
        <f t="shared" si="1"/>
        <v>-6.2969406524352789E-2</v>
      </c>
      <c r="N44" s="259">
        <f t="shared" si="2"/>
        <v>-186520285.27000001</v>
      </c>
      <c r="O44" s="259">
        <f t="shared" si="3"/>
        <v>-199054637.66999999</v>
      </c>
      <c r="P44" s="233">
        <f t="shared" si="4"/>
        <v>-6.2969406524352789E-2</v>
      </c>
    </row>
    <row r="45" spans="1:16" customFormat="1" ht="15" customHeight="1">
      <c r="A45" s="26"/>
      <c r="B45" s="260" t="s">
        <v>393</v>
      </c>
      <c r="C45" s="259">
        <v>-31221832.239999998</v>
      </c>
      <c r="D45" s="259">
        <v>-2511147.0099999998</v>
      </c>
      <c r="E45" s="233">
        <v>11.433295269319975</v>
      </c>
      <c r="F45" s="259">
        <v>-31221832.239999998</v>
      </c>
      <c r="G45" s="259">
        <v>-2511147.0099999998</v>
      </c>
      <c r="H45" s="233">
        <v>11.433295269319975</v>
      </c>
      <c r="I45" s="230"/>
      <c r="J45" s="262" t="s">
        <v>400</v>
      </c>
      <c r="K45" s="261">
        <f t="shared" si="5"/>
        <v>-31221832.239999998</v>
      </c>
      <c r="L45" s="261">
        <f t="shared" si="0"/>
        <v>-2511147.0099999998</v>
      </c>
      <c r="M45" s="230">
        <f t="shared" si="1"/>
        <v>11.433295269319975</v>
      </c>
      <c r="N45" s="261">
        <f t="shared" si="2"/>
        <v>-31221832.239999998</v>
      </c>
      <c r="O45" s="261">
        <f t="shared" si="3"/>
        <v>-2511147.0099999998</v>
      </c>
      <c r="P45" s="230">
        <f t="shared" si="4"/>
        <v>11.433295269319975</v>
      </c>
    </row>
    <row r="46" spans="1:16" customFormat="1" ht="15" customHeight="1">
      <c r="A46" s="26"/>
      <c r="B46" s="262" t="s">
        <v>728</v>
      </c>
      <c r="C46" s="261">
        <v>0</v>
      </c>
      <c r="D46" s="261">
        <v>0</v>
      </c>
      <c r="E46" s="230" t="s">
        <v>274</v>
      </c>
      <c r="F46" s="261">
        <v>0</v>
      </c>
      <c r="G46" s="261">
        <v>0</v>
      </c>
      <c r="H46" s="230" t="s">
        <v>274</v>
      </c>
      <c r="I46" s="230"/>
      <c r="J46" s="260" t="s">
        <v>727</v>
      </c>
      <c r="K46" s="259"/>
      <c r="L46" s="259"/>
      <c r="M46" s="233"/>
      <c r="N46" s="259"/>
      <c r="O46" s="259"/>
      <c r="P46" s="233"/>
    </row>
    <row r="47" spans="1:16" customFormat="1" ht="15" customHeight="1">
      <c r="A47" s="26"/>
      <c r="B47" s="260" t="s">
        <v>512</v>
      </c>
      <c r="C47" s="259">
        <v>-47226.43</v>
      </c>
      <c r="D47" s="259">
        <v>-74808.479999999996</v>
      </c>
      <c r="E47" s="233">
        <v>-0.36870218456517223</v>
      </c>
      <c r="F47" s="259">
        <v>0</v>
      </c>
      <c r="G47" s="259">
        <v>0</v>
      </c>
      <c r="H47" s="233" t="s">
        <v>274</v>
      </c>
      <c r="I47" s="230"/>
      <c r="J47" s="262" t="s">
        <v>527</v>
      </c>
      <c r="K47" s="261">
        <f t="shared" si="5"/>
        <v>-47226.43</v>
      </c>
      <c r="L47" s="261">
        <f t="shared" si="0"/>
        <v>-74808.479999999996</v>
      </c>
      <c r="M47" s="230">
        <f t="shared" si="1"/>
        <v>-0.36870218456517223</v>
      </c>
      <c r="N47" s="261">
        <f t="shared" si="2"/>
        <v>0</v>
      </c>
      <c r="O47" s="261">
        <f t="shared" si="3"/>
        <v>0</v>
      </c>
      <c r="P47" s="230" t="str">
        <f t="shared" si="4"/>
        <v>-</v>
      </c>
    </row>
    <row r="48" spans="1:16" customFormat="1" ht="15" customHeight="1">
      <c r="A48" s="26"/>
      <c r="B48" s="262" t="s">
        <v>32</v>
      </c>
      <c r="C48" s="261">
        <v>-6859247.4800000004</v>
      </c>
      <c r="D48" s="261">
        <v>-7871656.9006631998</v>
      </c>
      <c r="E48" s="230">
        <v>-0.12861452594280398</v>
      </c>
      <c r="F48" s="261">
        <v>-6859247.4800000004</v>
      </c>
      <c r="G48" s="261">
        <v>-7871656.9006631998</v>
      </c>
      <c r="H48" s="230">
        <v>-0.12861452594280398</v>
      </c>
      <c r="I48" s="230"/>
      <c r="J48" s="260" t="s">
        <v>434</v>
      </c>
      <c r="K48" s="259">
        <f t="shared" si="5"/>
        <v>-6859247.4800000004</v>
      </c>
      <c r="L48" s="259">
        <f t="shared" si="0"/>
        <v>-7871656.9006631998</v>
      </c>
      <c r="M48" s="233">
        <f t="shared" si="1"/>
        <v>-0.12861452594280398</v>
      </c>
      <c r="N48" s="259">
        <f t="shared" si="2"/>
        <v>-6859247.4800000004</v>
      </c>
      <c r="O48" s="259">
        <f t="shared" si="3"/>
        <v>-7871656.9006631998</v>
      </c>
      <c r="P48" s="233">
        <f t="shared" si="4"/>
        <v>-0.12861452594280398</v>
      </c>
    </row>
    <row r="49" spans="1:16" s="77" customFormat="1" ht="15" customHeight="1">
      <c r="B49" s="487" t="s">
        <v>44</v>
      </c>
      <c r="C49" s="488">
        <v>-210581413.78</v>
      </c>
      <c r="D49" s="488">
        <v>-180596954.52066302</v>
      </c>
      <c r="E49" s="489">
        <v>0.16602970597661049</v>
      </c>
      <c r="F49" s="488">
        <v>-210534187.34999999</v>
      </c>
      <c r="G49" s="488">
        <v>-180522146.040663</v>
      </c>
      <c r="H49" s="489">
        <v>0.16625129917620596</v>
      </c>
      <c r="I49" s="235"/>
      <c r="J49" s="486" t="s">
        <v>107</v>
      </c>
      <c r="K49" s="258">
        <f t="shared" si="5"/>
        <v>-210581413.78</v>
      </c>
      <c r="L49" s="258">
        <f t="shared" si="0"/>
        <v>-180596954.52066302</v>
      </c>
      <c r="M49" s="235">
        <f t="shared" si="1"/>
        <v>0.16602970597661049</v>
      </c>
      <c r="N49" s="258">
        <f t="shared" si="2"/>
        <v>-210534187.34999999</v>
      </c>
      <c r="O49" s="258">
        <f t="shared" si="3"/>
        <v>-180522146.040663</v>
      </c>
      <c r="P49" s="235">
        <f t="shared" si="4"/>
        <v>0.16625129917620596</v>
      </c>
    </row>
    <row r="50" spans="1:16" customFormat="1" ht="15.75" customHeight="1">
      <c r="A50" s="26"/>
      <c r="B50" s="236" t="s">
        <v>45</v>
      </c>
      <c r="C50" s="264">
        <v>451134042.23000014</v>
      </c>
      <c r="D50" s="264">
        <v>242181760.53334481</v>
      </c>
      <c r="E50" s="237">
        <v>0.86279115832872866</v>
      </c>
      <c r="F50" s="264">
        <v>315491377.62999988</v>
      </c>
      <c r="G50" s="264">
        <v>320322533.29941165</v>
      </c>
      <c r="H50" s="237">
        <v>-1.5082159908169857E-2</v>
      </c>
      <c r="I50" s="230"/>
      <c r="J50" s="236" t="s">
        <v>176</v>
      </c>
      <c r="K50" s="264">
        <f t="shared" si="5"/>
        <v>451134042.23000014</v>
      </c>
      <c r="L50" s="264">
        <f t="shared" si="0"/>
        <v>242181760.53334481</v>
      </c>
      <c r="M50" s="237">
        <f t="shared" si="1"/>
        <v>0.86279115832872866</v>
      </c>
      <c r="N50" s="264">
        <f t="shared" si="2"/>
        <v>315491377.62999988</v>
      </c>
      <c r="O50" s="264">
        <f t="shared" si="3"/>
        <v>320322533.29941165</v>
      </c>
      <c r="P50" s="237">
        <f t="shared" si="4"/>
        <v>-1.5082159908169857E-2</v>
      </c>
    </row>
    <row r="51" spans="1:16" customFormat="1" ht="15" customHeight="1">
      <c r="A51" s="26"/>
      <c r="B51" s="234" t="s">
        <v>24</v>
      </c>
      <c r="C51" s="261">
        <v>-41851997.490000002</v>
      </c>
      <c r="D51" s="261">
        <v>40046153.733815901</v>
      </c>
      <c r="E51" s="230" t="s">
        <v>274</v>
      </c>
      <c r="F51" s="261">
        <v>-8199003.5099999998</v>
      </c>
      <c r="G51" s="261">
        <v>6239466.4190904004</v>
      </c>
      <c r="H51" s="230" t="s">
        <v>274</v>
      </c>
      <c r="I51" s="230"/>
      <c r="J51" s="234" t="s">
        <v>352</v>
      </c>
      <c r="K51" s="261">
        <f t="shared" si="5"/>
        <v>-41851997.490000002</v>
      </c>
      <c r="L51" s="261">
        <f t="shared" si="0"/>
        <v>40046153.733815901</v>
      </c>
      <c r="M51" s="230" t="str">
        <f t="shared" si="1"/>
        <v>-</v>
      </c>
      <c r="N51" s="261">
        <f t="shared" si="2"/>
        <v>-8199003.5099999998</v>
      </c>
      <c r="O51" s="261">
        <f t="shared" si="3"/>
        <v>6239466.4190904004</v>
      </c>
      <c r="P51" s="230" t="str">
        <f t="shared" si="4"/>
        <v>-</v>
      </c>
    </row>
    <row r="52" spans="1:16" customFormat="1" ht="15" customHeight="1">
      <c r="A52" s="26"/>
      <c r="B52" s="236" t="s">
        <v>46</v>
      </c>
      <c r="C52" s="264">
        <v>409282044.74000013</v>
      </c>
      <c r="D52" s="264">
        <v>282227914.26716071</v>
      </c>
      <c r="E52" s="237">
        <v>0.45018272130434367</v>
      </c>
      <c r="F52" s="264">
        <v>307292374.11999989</v>
      </c>
      <c r="G52" s="264">
        <v>326561999.71850204</v>
      </c>
      <c r="H52" s="237">
        <v>-5.9007556344928935E-2</v>
      </c>
      <c r="I52" s="230"/>
      <c r="J52" s="236" t="s">
        <v>308</v>
      </c>
      <c r="K52" s="264">
        <f t="shared" si="5"/>
        <v>409282044.74000013</v>
      </c>
      <c r="L52" s="264">
        <f t="shared" si="0"/>
        <v>282227914.26716071</v>
      </c>
      <c r="M52" s="237">
        <f t="shared" si="1"/>
        <v>0.45018272130434367</v>
      </c>
      <c r="N52" s="264">
        <f t="shared" si="2"/>
        <v>307292374.11999989</v>
      </c>
      <c r="O52" s="264">
        <f t="shared" si="3"/>
        <v>326561999.71850204</v>
      </c>
      <c r="P52" s="237">
        <f t="shared" si="4"/>
        <v>-5.9007556344928935E-2</v>
      </c>
    </row>
    <row r="53" spans="1:16" customFormat="1" ht="15" customHeight="1">
      <c r="A53" s="26"/>
      <c r="B53" s="236" t="s">
        <v>13</v>
      </c>
      <c r="C53" s="264">
        <v>555868619.81000006</v>
      </c>
      <c r="D53" s="264">
        <v>401879144.95400786</v>
      </c>
      <c r="E53" s="237">
        <v>0.38317359034297538</v>
      </c>
      <c r="F53" s="264">
        <v>487568366.7299999</v>
      </c>
      <c r="G53" s="264">
        <v>493589311.29007465</v>
      </c>
      <c r="H53" s="237">
        <v>-1.2198287974142019E-2</v>
      </c>
      <c r="I53" s="235"/>
      <c r="J53" s="236" t="s">
        <v>13</v>
      </c>
      <c r="K53" s="264">
        <f t="shared" si="5"/>
        <v>555868619.81000006</v>
      </c>
      <c r="L53" s="264">
        <f t="shared" si="0"/>
        <v>401879144.95400786</v>
      </c>
      <c r="M53" s="237">
        <f t="shared" si="1"/>
        <v>0.38317359034297538</v>
      </c>
      <c r="N53" s="264">
        <f t="shared" si="2"/>
        <v>487568366.7299999</v>
      </c>
      <c r="O53" s="264">
        <f t="shared" si="3"/>
        <v>493589311.29007465</v>
      </c>
      <c r="P53" s="237">
        <f t="shared" si="4"/>
        <v>-1.2198287974142019E-2</v>
      </c>
    </row>
    <row r="54" spans="1:16" ht="14.15" customHeight="1">
      <c r="B54" s="238" t="s">
        <v>22</v>
      </c>
      <c r="C54" s="239">
        <v>0.56092223257149409</v>
      </c>
      <c r="D54" s="239">
        <v>0.58330968583366016</v>
      </c>
      <c r="E54" s="459">
        <v>-2.2387453262166068</v>
      </c>
      <c r="F54" s="239">
        <v>0.82283599773716165</v>
      </c>
      <c r="G54" s="239">
        <v>0.82487244658898984</v>
      </c>
      <c r="H54" s="459">
        <v>-0.20364488518281876</v>
      </c>
      <c r="I54" s="222"/>
      <c r="J54" s="238" t="s">
        <v>73</v>
      </c>
      <c r="K54" s="239">
        <f t="shared" si="5"/>
        <v>0.56092223257149409</v>
      </c>
      <c r="L54" s="239">
        <f t="shared" si="0"/>
        <v>0.58330968583366016</v>
      </c>
      <c r="M54" s="420">
        <f>IFERROR(IF(J54="Margem EBITDA", (K54-L54)*100, K54/L54-1), 0)</f>
        <v>-2.2387453262166068</v>
      </c>
      <c r="N54" s="239">
        <f t="shared" si="2"/>
        <v>0.82283599773716165</v>
      </c>
      <c r="O54" s="239">
        <f t="shared" si="3"/>
        <v>0.82487244658898984</v>
      </c>
      <c r="P54" s="420">
        <f>IFERROR(IF(J54="Margem EBITDA", (N54-O54)*100, N54/O54-1), 0)</f>
        <v>-0.20364488518281876</v>
      </c>
    </row>
    <row r="55" spans="1:16" ht="14.15" customHeight="1">
      <c r="B55" s="479"/>
      <c r="C55" s="479"/>
      <c r="D55" s="479"/>
      <c r="E55" s="479"/>
      <c r="F55" s="479"/>
      <c r="G55" s="479"/>
      <c r="H55" s="479"/>
      <c r="I55" s="217"/>
      <c r="J55" s="479"/>
      <c r="K55" s="479"/>
      <c r="L55" s="479"/>
      <c r="M55" s="479"/>
      <c r="N55" s="479"/>
      <c r="O55" s="479"/>
      <c r="P55" s="479"/>
    </row>
    <row r="56" spans="1:16">
      <c r="B56" s="532" t="s">
        <v>819</v>
      </c>
      <c r="C56"/>
      <c r="D56"/>
      <c r="E56"/>
      <c r="F56"/>
      <c r="G56"/>
      <c r="H56"/>
      <c r="I56" s="222"/>
      <c r="J56" s="532" t="s">
        <v>820</v>
      </c>
      <c r="K56" s="442"/>
      <c r="L56" s="442"/>
      <c r="M56" s="442"/>
      <c r="N56" s="442"/>
      <c r="O56" s="442"/>
      <c r="P56" s="442"/>
    </row>
    <row r="57" spans="1:16">
      <c r="B57" s="442"/>
      <c r="C57"/>
      <c r="D57"/>
      <c r="E57"/>
      <c r="F57"/>
      <c r="G57"/>
      <c r="H57"/>
      <c r="J57" s="442"/>
      <c r="K57" s="442"/>
      <c r="L57" s="442"/>
      <c r="M57" s="442"/>
      <c r="N57" s="442"/>
      <c r="O57" s="442"/>
      <c r="P57" s="442"/>
    </row>
    <row r="58" spans="1:16">
      <c r="C58"/>
      <c r="D58"/>
      <c r="E58"/>
      <c r="F58"/>
      <c r="G58"/>
      <c r="H58"/>
    </row>
    <row r="59" spans="1:16">
      <c r="C59"/>
      <c r="D59"/>
      <c r="E59"/>
      <c r="F59"/>
      <c r="G59"/>
      <c r="H59"/>
    </row>
    <row r="60" spans="1:16">
      <c r="C60"/>
      <c r="D60"/>
      <c r="E60"/>
      <c r="F60"/>
      <c r="G60"/>
      <c r="H60"/>
    </row>
    <row r="61" spans="1:16">
      <c r="C61"/>
      <c r="D61"/>
      <c r="E61"/>
      <c r="F61"/>
      <c r="G61"/>
      <c r="H61"/>
    </row>
    <row r="62" spans="1:16">
      <c r="C62"/>
      <c r="D62"/>
      <c r="E62"/>
      <c r="F62"/>
      <c r="G62"/>
      <c r="H62"/>
    </row>
    <row r="63" spans="1:16">
      <c r="C63"/>
      <c r="D63"/>
      <c r="E63"/>
      <c r="F63"/>
      <c r="G63"/>
      <c r="H63"/>
    </row>
    <row r="64" spans="1:16">
      <c r="C64"/>
      <c r="D64"/>
      <c r="E64"/>
      <c r="F64"/>
      <c r="G64"/>
      <c r="H64"/>
    </row>
    <row r="65" spans="3:8">
      <c r="C65"/>
      <c r="D65"/>
      <c r="E65"/>
      <c r="F65"/>
      <c r="G65"/>
      <c r="H65"/>
    </row>
    <row r="66" spans="3:8">
      <c r="C66"/>
      <c r="D66"/>
      <c r="E66"/>
      <c r="F66"/>
      <c r="G66"/>
      <c r="H66"/>
    </row>
    <row r="67" spans="3:8">
      <c r="C67"/>
      <c r="D67"/>
      <c r="E67"/>
      <c r="F67"/>
      <c r="G67"/>
      <c r="H67"/>
    </row>
    <row r="68" spans="3:8">
      <c r="C68"/>
      <c r="D68"/>
      <c r="E68"/>
      <c r="F68"/>
      <c r="G68"/>
      <c r="H68"/>
    </row>
    <row r="69" spans="3:8">
      <c r="C69"/>
      <c r="D69"/>
      <c r="E69"/>
      <c r="F69"/>
      <c r="G69"/>
      <c r="H69"/>
    </row>
    <row r="70" spans="3:8">
      <c r="C70"/>
      <c r="D70"/>
      <c r="E70"/>
      <c r="F70"/>
      <c r="G70"/>
      <c r="H70"/>
    </row>
    <row r="71" spans="3:8">
      <c r="C71"/>
      <c r="D71"/>
      <c r="E71"/>
      <c r="F71"/>
      <c r="G71"/>
      <c r="H71"/>
    </row>
    <row r="72" spans="3:8">
      <c r="C72"/>
      <c r="D72"/>
      <c r="E72"/>
      <c r="F72"/>
      <c r="G72"/>
      <c r="H72"/>
    </row>
    <row r="73" spans="3:8">
      <c r="C73"/>
      <c r="D73"/>
      <c r="E73"/>
      <c r="F73"/>
      <c r="G73"/>
      <c r="H73"/>
    </row>
    <row r="74" spans="3:8">
      <c r="C74"/>
      <c r="D74"/>
      <c r="E74"/>
      <c r="F74"/>
      <c r="G74"/>
      <c r="H74"/>
    </row>
    <row r="75" spans="3:8">
      <c r="C75"/>
      <c r="D75"/>
      <c r="E75"/>
      <c r="F75"/>
      <c r="G75"/>
      <c r="H75"/>
    </row>
    <row r="76" spans="3:8">
      <c r="C76"/>
      <c r="D76"/>
      <c r="E76"/>
      <c r="F76"/>
      <c r="G76"/>
      <c r="H76"/>
    </row>
    <row r="77" spans="3:8">
      <c r="C77"/>
      <c r="D77"/>
      <c r="E77"/>
      <c r="F77"/>
      <c r="G77"/>
      <c r="H77"/>
    </row>
    <row r="78" spans="3:8">
      <c r="C78"/>
      <c r="D78"/>
      <c r="E78"/>
      <c r="F78"/>
      <c r="G78"/>
      <c r="H78"/>
    </row>
    <row r="79" spans="3:8">
      <c r="C79"/>
      <c r="D79"/>
      <c r="E79"/>
      <c r="F79"/>
      <c r="G79"/>
      <c r="H79"/>
    </row>
    <row r="80" spans="3: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sheetData>
  <customSheetViews>
    <customSheetView guid="{C49A8C82-1AC5-4974-9B9F-02362D6E4669}" showGridLines="0" hiddenRows="1">
      <pane xSplit="2" ySplit="7" topLeftCell="C103" activePane="bottomRight" state="frozen"/>
      <selection pane="bottomRight" activeCell="E114" sqref="E114"/>
      <pageMargins left="0.511811024" right="0.511811024" top="0.78740157499999996" bottom="0.78740157499999996" header="0.31496062000000002" footer="0.31496062000000002"/>
      <pageSetup paperSize="9" orientation="portrait" r:id="rId1"/>
    </customSheetView>
    <customSheetView guid="{87D6620E-C4DF-42B2-AEF1-4C176B3EDD78}" showGridLines="0" hiddenRows="1">
      <pane xSplit="2" ySplit="7" topLeftCell="C14" activePane="bottomRight" state="frozen"/>
      <selection pane="bottomRight" activeCell="C104" sqref="C104"/>
      <pageMargins left="0.511811024" right="0.511811024" top="0.78740157499999996" bottom="0.78740157499999996" header="0.31496062000000002" footer="0.31496062000000002"/>
      <pageSetup paperSize="9" orientation="portrait" r:id="rId2"/>
    </customSheetView>
    <customSheetView guid="{1E6349FB-6127-4916-B1C9-00A76D39C8B3}" showGridLines="0" hiddenRows="1">
      <pane xSplit="2" ySplit="7" topLeftCell="C13" activePane="bottomRight" state="frozen"/>
      <selection pane="bottomRight" activeCell="L51" sqref="L51"/>
      <pageMargins left="0.511811024" right="0.511811024" top="0.78740157499999996" bottom="0.78740157499999996" header="0.31496062000000002" footer="0.31496062000000002"/>
      <pageSetup paperSize="9" orientation="portrait" r:id="rId3"/>
    </customSheetView>
    <customSheetView guid="{89A93467-8A8A-4CB6-BAAC-1590A714D7E3}" scale="80" showGridLines="0" hiddenRows="1" hiddenColumns="1">
      <selection activeCell="L36" sqref="L36"/>
      <pageMargins left="0.511811024" right="0.511811024" top="0.78740157499999996" bottom="0.78740157499999996" header="0.31496062000000002" footer="0.31496062000000002"/>
      <pageSetup paperSize="9" orientation="portrait" r:id="rId4"/>
    </customSheetView>
  </customSheetViews>
  <mergeCells count="4">
    <mergeCell ref="C4:E4"/>
    <mergeCell ref="F4:H4"/>
    <mergeCell ref="K4:M4"/>
    <mergeCell ref="N4:P4"/>
  </mergeCells>
  <hyperlinks>
    <hyperlink ref="G2" location="Summary!A1" display="Summary" xr:uid="{00000000-0004-0000-0800-000000000000}"/>
  </hyperlinks>
  <pageMargins left="0.511811024" right="0.511811024" top="0.78740157499999996" bottom="0.78740157499999996" header="0.31496062000000002" footer="0.31496062000000002"/>
  <pageSetup paperSize="9" scale="33" orientation="landscape" r:id="rId5"/>
  <ignoredErrors>
    <ignoredError sqref="B4" numberStoredAsText="1"/>
    <ignoredError sqref="P54" unlockedFormula="1"/>
    <ignoredError sqref="M54" formula="1"/>
  </ignoredErrors>
  <drawing r:id="rId6"/>
  <legacyDrawing r:id="rId7"/>
  <controls>
    <mc:AlternateContent xmlns:mc="http://schemas.openxmlformats.org/markup-compatibility/2006">
      <mc:Choice Requires="x14">
        <control shapeId="242689" r:id="rId8" name="FPMExcelClientSheetOptionstb1">
          <controlPr defaultSize="0" autoLine="0" autoPict="0" r:id="rId9">
            <anchor moveWithCells="1" sizeWithCells="1">
              <from>
                <xdr:col>0</xdr:col>
                <xdr:colOff>0</xdr:colOff>
                <xdr:row>0</xdr:row>
                <xdr:rowOff>0</xdr:rowOff>
              </from>
              <to>
                <xdr:col>1</xdr:col>
                <xdr:colOff>152400</xdr:colOff>
                <xdr:row>0</xdr:row>
                <xdr:rowOff>0</xdr:rowOff>
              </to>
            </anchor>
          </controlPr>
        </control>
      </mc:Choice>
      <mc:Fallback>
        <control shapeId="242689"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pageSetUpPr fitToPage="1"/>
  </sheetPr>
  <dimension ref="A1:DJ119"/>
  <sheetViews>
    <sheetView showGridLines="0" zoomScale="70" zoomScaleNormal="70" workbookViewId="0">
      <pane xSplit="2" ySplit="8" topLeftCell="CS9" activePane="bottomRight" state="frozen"/>
      <selection pane="topRight" activeCell="C1" sqref="C1"/>
      <selection pane="bottomLeft" activeCell="A9" sqref="A9"/>
      <selection pane="bottomRight" activeCell="B2" sqref="B2"/>
    </sheetView>
  </sheetViews>
  <sheetFormatPr defaultColWidth="9.1796875" defaultRowHeight="15.5"/>
  <cols>
    <col min="1" max="1" width="3.1796875" style="48" customWidth="1"/>
    <col min="2" max="2" width="58.453125" style="48" customWidth="1"/>
    <col min="3" max="3" width="12.81640625" style="49" hidden="1" customWidth="1"/>
    <col min="4" max="5" width="12.81640625" style="48" hidden="1" customWidth="1"/>
    <col min="6" max="6" width="12.81640625" style="50" hidden="1" customWidth="1"/>
    <col min="7" max="7" width="12.81640625" style="48" hidden="1" customWidth="1"/>
    <col min="8" max="8" width="12.81640625" style="49" hidden="1" customWidth="1"/>
    <col min="9" max="10" width="12.81640625" style="48" hidden="1" customWidth="1"/>
    <col min="11" max="11" width="12.81640625" style="50" hidden="1" customWidth="1"/>
    <col min="12" max="30" width="12.81640625" style="51" hidden="1" customWidth="1"/>
    <col min="31" max="42" width="12.81640625" style="51" customWidth="1"/>
    <col min="43" max="58" width="13" style="51" customWidth="1"/>
    <col min="59" max="59" width="18.7265625" style="50" bestFit="1" customWidth="1"/>
    <col min="60" max="63" width="12.81640625" style="48" hidden="1" customWidth="1"/>
    <col min="64" max="64" width="12.81640625" style="50" hidden="1" customWidth="1"/>
    <col min="65" max="65" width="12.81640625" style="51" hidden="1" customWidth="1"/>
    <col min="66" max="68" width="12.81640625" style="48" hidden="1" customWidth="1"/>
    <col min="69" max="87" width="12.81640625" style="50" hidden="1" customWidth="1"/>
    <col min="88" max="88" width="12.81640625" style="50" customWidth="1"/>
    <col min="89" max="93" width="15.26953125" style="50" bestFit="1" customWidth="1"/>
    <col min="94" max="95" width="15.26953125" style="48" customWidth="1"/>
    <col min="96" max="97" width="15.26953125" style="370" customWidth="1"/>
    <col min="98" max="114" width="12.81640625" style="51" customWidth="1"/>
    <col min="115" max="16384" width="9.1796875" style="48"/>
  </cols>
  <sheetData>
    <row r="1" spans="1:114" ht="16" thickBot="1"/>
    <row r="2" spans="1:114" ht="16.5" thickTop="1" thickBot="1">
      <c r="B2" s="13" t="s">
        <v>111</v>
      </c>
      <c r="F2" s="48"/>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2"/>
      <c r="BH2" s="50"/>
      <c r="BI2" s="50"/>
      <c r="BJ2" s="50"/>
      <c r="BK2" s="50"/>
      <c r="BM2" s="50"/>
      <c r="BN2" s="50"/>
      <c r="BO2" s="50"/>
      <c r="BP2" s="50"/>
      <c r="BT2" s="69"/>
      <c r="BU2" s="69"/>
      <c r="CT2" s="50"/>
      <c r="CU2" s="50"/>
      <c r="CV2" s="50"/>
      <c r="CW2" s="50"/>
      <c r="CX2" s="50"/>
      <c r="CY2" s="50"/>
      <c r="CZ2" s="50"/>
      <c r="DA2" s="50"/>
      <c r="DB2" s="50"/>
      <c r="DC2" s="50"/>
      <c r="DD2" s="50"/>
      <c r="DE2" s="50"/>
      <c r="DF2" s="50"/>
      <c r="DG2" s="50"/>
      <c r="DH2" s="50"/>
      <c r="DI2" s="50"/>
      <c r="DJ2" s="50"/>
    </row>
    <row r="3" spans="1:114" ht="16" thickTop="1">
      <c r="B3" s="53" t="s">
        <v>684</v>
      </c>
      <c r="C3" s="53"/>
      <c r="D3" s="53"/>
      <c r="E3" s="53"/>
      <c r="F3" s="53"/>
      <c r="G3" s="53"/>
      <c r="H3" s="54"/>
      <c r="I3" s="55"/>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3" t="s">
        <v>819</v>
      </c>
      <c r="BA3" s="53"/>
      <c r="BB3" s="53"/>
      <c r="BC3" s="53"/>
      <c r="BD3" s="53"/>
      <c r="BE3" s="53"/>
      <c r="BF3" s="53"/>
      <c r="BG3" s="48"/>
      <c r="BH3" s="53"/>
      <c r="BI3" s="53"/>
      <c r="BJ3" s="53"/>
      <c r="BK3" s="53"/>
      <c r="BL3" s="53"/>
      <c r="BM3" s="55"/>
      <c r="BN3" s="53"/>
      <c r="BO3" s="53"/>
      <c r="BP3" s="53"/>
      <c r="BQ3" s="55"/>
      <c r="BR3" s="55"/>
      <c r="BS3" s="53"/>
      <c r="BT3" s="55"/>
      <c r="BU3" s="55"/>
      <c r="BV3" s="53"/>
      <c r="BW3" s="53"/>
      <c r="BX3" s="53"/>
      <c r="BY3" s="55"/>
      <c r="BZ3" s="55"/>
      <c r="CA3" s="53"/>
      <c r="CB3" s="53"/>
      <c r="CC3" s="55"/>
      <c r="CD3" s="55"/>
      <c r="CE3" s="55"/>
      <c r="CF3" s="55"/>
      <c r="CG3" s="55"/>
      <c r="CH3" s="55"/>
      <c r="CI3" s="55"/>
      <c r="CJ3" s="55"/>
      <c r="CK3" s="55"/>
      <c r="CL3" s="55"/>
      <c r="CM3" s="55"/>
      <c r="CN3" s="55"/>
      <c r="CO3" s="55"/>
      <c r="CP3" s="55"/>
      <c r="CQ3" s="55"/>
      <c r="CR3" s="396"/>
      <c r="CS3" s="396"/>
      <c r="CT3" s="53"/>
      <c r="CU3" s="53"/>
      <c r="CV3" s="53"/>
      <c r="CW3" s="53"/>
      <c r="CX3" s="53"/>
      <c r="CY3" s="53"/>
      <c r="CZ3" s="53"/>
      <c r="DA3" s="53"/>
      <c r="DB3" s="53"/>
      <c r="DC3" s="53"/>
      <c r="DD3" s="533" t="s">
        <v>819</v>
      </c>
      <c r="DE3" s="53"/>
      <c r="DF3" s="53"/>
      <c r="DG3" s="53"/>
      <c r="DH3" s="53"/>
      <c r="DI3" s="53"/>
      <c r="DJ3" s="53"/>
    </row>
    <row r="4" spans="1:114">
      <c r="F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L4" s="48"/>
      <c r="BM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T4" s="48"/>
      <c r="CU4" s="48"/>
      <c r="CV4" s="48"/>
      <c r="CW4" s="48"/>
      <c r="CX4" s="48"/>
      <c r="CY4" s="48"/>
      <c r="CZ4" s="48"/>
      <c r="DA4" s="48"/>
      <c r="DB4" s="48"/>
      <c r="DC4" s="48"/>
      <c r="DD4" s="48"/>
      <c r="DE4" s="48"/>
      <c r="DF4" s="48"/>
      <c r="DG4" s="48"/>
      <c r="DH4" s="48"/>
      <c r="DI4" s="48"/>
      <c r="DJ4" s="48"/>
    </row>
    <row r="5" spans="1:114" ht="19.5" customHeight="1" thickBot="1">
      <c r="B5" s="56" t="s">
        <v>84</v>
      </c>
      <c r="C5" s="57" t="s">
        <v>52</v>
      </c>
      <c r="D5" s="57" t="s">
        <v>52</v>
      </c>
      <c r="E5" s="57" t="s">
        <v>52</v>
      </c>
      <c r="F5" s="57" t="s">
        <v>52</v>
      </c>
      <c r="G5" s="57" t="s">
        <v>52</v>
      </c>
      <c r="H5" s="57" t="s">
        <v>52</v>
      </c>
      <c r="I5" s="57" t="s">
        <v>52</v>
      </c>
      <c r="J5" s="57" t="s">
        <v>52</v>
      </c>
      <c r="K5" s="57" t="s">
        <v>52</v>
      </c>
      <c r="L5" s="57" t="s">
        <v>52</v>
      </c>
      <c r="M5" s="57" t="s">
        <v>52</v>
      </c>
      <c r="N5" s="57" t="s">
        <v>52</v>
      </c>
      <c r="O5" s="57" t="s">
        <v>52</v>
      </c>
      <c r="P5" s="57" t="s">
        <v>52</v>
      </c>
      <c r="Q5" s="57" t="s">
        <v>52</v>
      </c>
      <c r="R5" s="57" t="s">
        <v>52</v>
      </c>
      <c r="S5" s="57" t="s">
        <v>52</v>
      </c>
      <c r="T5" s="57" t="s">
        <v>52</v>
      </c>
      <c r="U5" s="57" t="s">
        <v>52</v>
      </c>
      <c r="V5" s="57" t="s">
        <v>52</v>
      </c>
      <c r="W5" s="57" t="s">
        <v>52</v>
      </c>
      <c r="X5" s="57" t="s">
        <v>52</v>
      </c>
      <c r="Y5" s="57" t="s">
        <v>52</v>
      </c>
      <c r="Z5" s="57" t="s">
        <v>52</v>
      </c>
      <c r="AA5" s="57" t="s">
        <v>52</v>
      </c>
      <c r="AB5" s="57" t="s">
        <v>52</v>
      </c>
      <c r="AC5" s="57" t="s">
        <v>52</v>
      </c>
      <c r="AD5" s="57" t="s">
        <v>52</v>
      </c>
      <c r="AE5" s="57" t="s">
        <v>52</v>
      </c>
      <c r="AF5" s="57" t="s">
        <v>52</v>
      </c>
      <c r="AG5" s="57" t="s">
        <v>52</v>
      </c>
      <c r="AH5" s="57" t="s">
        <v>52</v>
      </c>
      <c r="AI5" s="57" t="s">
        <v>52</v>
      </c>
      <c r="AJ5" s="57" t="s">
        <v>52</v>
      </c>
      <c r="AK5" s="57" t="s">
        <v>52</v>
      </c>
      <c r="AL5" s="57" t="s">
        <v>52</v>
      </c>
      <c r="AM5" s="57" t="s">
        <v>52</v>
      </c>
      <c r="AN5" s="57" t="s">
        <v>52</v>
      </c>
      <c r="AO5" s="57" t="s">
        <v>52</v>
      </c>
      <c r="AP5" s="57" t="s">
        <v>52</v>
      </c>
      <c r="AQ5" s="57" t="s">
        <v>52</v>
      </c>
      <c r="AR5" s="57" t="s">
        <v>52</v>
      </c>
      <c r="AS5" s="57" t="s">
        <v>52</v>
      </c>
      <c r="AT5" s="57" t="s">
        <v>52</v>
      </c>
      <c r="AU5" s="57" t="s">
        <v>52</v>
      </c>
      <c r="AV5" s="57" t="s">
        <v>52</v>
      </c>
      <c r="AW5" s="57" t="s">
        <v>52</v>
      </c>
      <c r="AX5" s="57" t="s">
        <v>52</v>
      </c>
      <c r="AY5" s="57" t="s">
        <v>52</v>
      </c>
      <c r="AZ5" s="57" t="s">
        <v>52</v>
      </c>
      <c r="BA5" s="57" t="s">
        <v>52</v>
      </c>
      <c r="BB5" s="57" t="s">
        <v>52</v>
      </c>
      <c r="BC5" s="57" t="s">
        <v>52</v>
      </c>
      <c r="BD5" s="57" t="s">
        <v>52</v>
      </c>
      <c r="BE5" s="57" t="s">
        <v>52</v>
      </c>
      <c r="BF5" s="57" t="s">
        <v>52</v>
      </c>
      <c r="BG5" s="35"/>
      <c r="BH5" s="57" t="s">
        <v>403</v>
      </c>
      <c r="BI5" s="57" t="s">
        <v>403</v>
      </c>
      <c r="BJ5" s="57" t="s">
        <v>403</v>
      </c>
      <c r="BK5" s="57" t="s">
        <v>403</v>
      </c>
      <c r="BL5" s="57" t="s">
        <v>403</v>
      </c>
      <c r="BM5" s="57" t="s">
        <v>403</v>
      </c>
      <c r="BN5" s="57" t="s">
        <v>403</v>
      </c>
      <c r="BO5" s="57" t="s">
        <v>403</v>
      </c>
      <c r="BP5" s="57" t="s">
        <v>403</v>
      </c>
      <c r="BQ5" s="57" t="s">
        <v>403</v>
      </c>
      <c r="BR5" s="57" t="s">
        <v>403</v>
      </c>
      <c r="BS5" s="57" t="s">
        <v>403</v>
      </c>
      <c r="BT5" s="57" t="s">
        <v>403</v>
      </c>
      <c r="BU5" s="57" t="s">
        <v>403</v>
      </c>
      <c r="BV5" s="57" t="s">
        <v>403</v>
      </c>
      <c r="BW5" s="57" t="s">
        <v>403</v>
      </c>
      <c r="BX5" s="57" t="s">
        <v>403</v>
      </c>
      <c r="BY5" s="57" t="s">
        <v>403</v>
      </c>
      <c r="BZ5" s="57" t="s">
        <v>403</v>
      </c>
      <c r="CA5" s="57" t="s">
        <v>403</v>
      </c>
      <c r="CB5" s="57" t="s">
        <v>403</v>
      </c>
      <c r="CC5" s="57" t="s">
        <v>403</v>
      </c>
      <c r="CD5" s="57" t="s">
        <v>403</v>
      </c>
      <c r="CE5" s="57" t="s">
        <v>403</v>
      </c>
      <c r="CF5" s="57" t="s">
        <v>403</v>
      </c>
      <c r="CG5" s="57" t="s">
        <v>403</v>
      </c>
      <c r="CH5" s="57" t="s">
        <v>403</v>
      </c>
      <c r="CI5" s="57" t="s">
        <v>403</v>
      </c>
      <c r="CJ5" s="57" t="s">
        <v>403</v>
      </c>
      <c r="CK5" s="57" t="s">
        <v>403</v>
      </c>
      <c r="CL5" s="57" t="s">
        <v>403</v>
      </c>
      <c r="CM5" s="57" t="s">
        <v>403</v>
      </c>
      <c r="CN5" s="57" t="s">
        <v>403</v>
      </c>
      <c r="CO5" s="57" t="s">
        <v>403</v>
      </c>
      <c r="CP5" s="57" t="s">
        <v>403</v>
      </c>
      <c r="CQ5" s="57" t="s">
        <v>403</v>
      </c>
      <c r="CR5" s="57" t="s">
        <v>403</v>
      </c>
      <c r="CS5" s="57" t="s">
        <v>403</v>
      </c>
      <c r="CT5" s="57" t="s">
        <v>403</v>
      </c>
      <c r="CU5" s="57" t="s">
        <v>403</v>
      </c>
      <c r="CV5" s="57" t="s">
        <v>403</v>
      </c>
      <c r="CW5" s="57" t="s">
        <v>403</v>
      </c>
      <c r="CX5" s="57" t="s">
        <v>403</v>
      </c>
      <c r="CY5" s="57" t="s">
        <v>403</v>
      </c>
      <c r="CZ5" s="57" t="s">
        <v>403</v>
      </c>
      <c r="DA5" s="57" t="s">
        <v>403</v>
      </c>
      <c r="DB5" s="57" t="s">
        <v>403</v>
      </c>
      <c r="DC5" s="57" t="s">
        <v>403</v>
      </c>
      <c r="DD5" s="57" t="s">
        <v>403</v>
      </c>
      <c r="DE5" s="57" t="s">
        <v>403</v>
      </c>
      <c r="DF5" s="57" t="s">
        <v>403</v>
      </c>
      <c r="DG5" s="57" t="s">
        <v>403</v>
      </c>
      <c r="DH5" s="57" t="str">
        <f>DG5</f>
        <v>Regulatory</v>
      </c>
      <c r="DI5" s="57" t="s">
        <v>403</v>
      </c>
      <c r="DJ5" s="57" t="s">
        <v>403</v>
      </c>
    </row>
    <row r="6" spans="1:114" ht="5.15" customHeight="1">
      <c r="B6" s="58"/>
      <c r="C6" s="58"/>
      <c r="D6" s="58"/>
      <c r="E6" s="58"/>
      <c r="F6" s="58"/>
      <c r="G6" s="58"/>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60"/>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R6" s="48"/>
      <c r="CS6" s="48"/>
      <c r="CT6" s="59"/>
      <c r="CU6" s="59"/>
      <c r="CV6" s="59"/>
      <c r="CW6" s="59"/>
      <c r="CX6" s="59"/>
      <c r="CY6" s="59"/>
      <c r="CZ6" s="59"/>
      <c r="DA6" s="59"/>
      <c r="DB6" s="59"/>
      <c r="DC6" s="59"/>
      <c r="DD6" s="59"/>
      <c r="DE6" s="59"/>
      <c r="DF6" s="59"/>
      <c r="DG6" s="59"/>
      <c r="DH6" s="59"/>
      <c r="DI6" s="59"/>
      <c r="DJ6" s="59"/>
    </row>
    <row r="7" spans="1:114" ht="16.5" customHeight="1">
      <c r="B7" s="186" t="s">
        <v>83</v>
      </c>
      <c r="C7" s="187" t="s">
        <v>3</v>
      </c>
      <c r="D7" s="187" t="s">
        <v>10</v>
      </c>
      <c r="E7" s="187" t="s">
        <v>11</v>
      </c>
      <c r="F7" s="187" t="s">
        <v>12</v>
      </c>
      <c r="G7" s="187" t="s">
        <v>129</v>
      </c>
      <c r="H7" s="187" t="s">
        <v>130</v>
      </c>
      <c r="I7" s="187" t="s">
        <v>131</v>
      </c>
      <c r="J7" s="187" t="s">
        <v>132</v>
      </c>
      <c r="K7" s="187" t="s">
        <v>209</v>
      </c>
      <c r="L7" s="187" t="s">
        <v>222</v>
      </c>
      <c r="M7" s="187" t="s">
        <v>241</v>
      </c>
      <c r="N7" s="187" t="s">
        <v>246</v>
      </c>
      <c r="O7" s="187" t="s">
        <v>247</v>
      </c>
      <c r="P7" s="187" t="s">
        <v>249</v>
      </c>
      <c r="Q7" s="187" t="s">
        <v>257</v>
      </c>
      <c r="R7" s="187" t="s">
        <v>286</v>
      </c>
      <c r="S7" s="187" t="s">
        <v>288</v>
      </c>
      <c r="T7" s="187" t="s">
        <v>291</v>
      </c>
      <c r="U7" s="187" t="s">
        <v>297</v>
      </c>
      <c r="V7" s="187" t="s">
        <v>305</v>
      </c>
      <c r="W7" s="187" t="s">
        <v>313</v>
      </c>
      <c r="X7" s="187" t="s">
        <v>337</v>
      </c>
      <c r="Y7" s="187" t="s">
        <v>340</v>
      </c>
      <c r="Z7" s="187" t="s">
        <v>349</v>
      </c>
      <c r="AA7" s="187" t="s">
        <v>359</v>
      </c>
      <c r="AB7" s="187" t="s">
        <v>366</v>
      </c>
      <c r="AC7" s="187" t="s">
        <v>385</v>
      </c>
      <c r="AD7" s="187" t="s">
        <v>391</v>
      </c>
      <c r="AE7" s="187" t="s">
        <v>408</v>
      </c>
      <c r="AF7" s="187" t="s">
        <v>408</v>
      </c>
      <c r="AG7" s="187" t="s">
        <v>413</v>
      </c>
      <c r="AH7" s="187" t="s">
        <v>420</v>
      </c>
      <c r="AI7" s="187" t="s">
        <v>491</v>
      </c>
      <c r="AJ7" s="187" t="s">
        <v>508</v>
      </c>
      <c r="AK7" s="187" t="s">
        <v>529</v>
      </c>
      <c r="AL7" s="187" t="s">
        <v>559</v>
      </c>
      <c r="AM7" s="187" t="s">
        <v>614</v>
      </c>
      <c r="AN7" s="187" t="s">
        <v>673</v>
      </c>
      <c r="AO7" s="187" t="s">
        <v>635</v>
      </c>
      <c r="AP7" s="187" t="s">
        <v>645</v>
      </c>
      <c r="AQ7" s="187" t="s">
        <v>647</v>
      </c>
      <c r="AR7" s="187" t="s">
        <v>672</v>
      </c>
      <c r="AS7" s="187" t="s">
        <v>677</v>
      </c>
      <c r="AT7" s="187" t="s">
        <v>685</v>
      </c>
      <c r="AU7" s="187" t="s">
        <v>688</v>
      </c>
      <c r="AV7" s="187" t="s">
        <v>692</v>
      </c>
      <c r="AW7" s="187" t="s">
        <v>700</v>
      </c>
      <c r="AX7" s="187" t="s">
        <v>712</v>
      </c>
      <c r="AY7" s="187" t="s">
        <v>715</v>
      </c>
      <c r="AZ7" s="187" t="s">
        <v>816</v>
      </c>
      <c r="BA7" s="187" t="s">
        <v>814</v>
      </c>
      <c r="BB7" s="187" t="s">
        <v>1118</v>
      </c>
      <c r="BC7" s="187" t="s">
        <v>754</v>
      </c>
      <c r="BD7" s="187" t="s">
        <v>815</v>
      </c>
      <c r="BE7" s="187" t="s">
        <v>811</v>
      </c>
      <c r="BF7" s="187" t="s">
        <v>1117</v>
      </c>
      <c r="BG7" s="61"/>
      <c r="BH7" s="187" t="s">
        <v>3</v>
      </c>
      <c r="BI7" s="187" t="s">
        <v>10</v>
      </c>
      <c r="BJ7" s="187" t="s">
        <v>11</v>
      </c>
      <c r="BK7" s="187" t="s">
        <v>12</v>
      </c>
      <c r="BL7" s="187" t="s">
        <v>129</v>
      </c>
      <c r="BM7" s="187" t="s">
        <v>130</v>
      </c>
      <c r="BN7" s="187" t="s">
        <v>131</v>
      </c>
      <c r="BO7" s="187" t="s">
        <v>132</v>
      </c>
      <c r="BP7" s="187" t="s">
        <v>209</v>
      </c>
      <c r="BQ7" s="187" t="s">
        <v>222</v>
      </c>
      <c r="BR7" s="187" t="s">
        <v>241</v>
      </c>
      <c r="BS7" s="187" t="s">
        <v>246</v>
      </c>
      <c r="BT7" s="187" t="s">
        <v>247</v>
      </c>
      <c r="BU7" s="187" t="s">
        <v>249</v>
      </c>
      <c r="BV7" s="187" t="s">
        <v>257</v>
      </c>
      <c r="BW7" s="187" t="s">
        <v>286</v>
      </c>
      <c r="BX7" s="187" t="s">
        <v>288</v>
      </c>
      <c r="BY7" s="187" t="s">
        <v>291</v>
      </c>
      <c r="BZ7" s="187" t="s">
        <v>297</v>
      </c>
      <c r="CA7" s="187" t="s">
        <v>305</v>
      </c>
      <c r="CB7" s="187" t="s">
        <v>313</v>
      </c>
      <c r="CC7" s="187" t="s">
        <v>337</v>
      </c>
      <c r="CD7" s="187" t="s">
        <v>340</v>
      </c>
      <c r="CE7" s="187" t="s">
        <v>349</v>
      </c>
      <c r="CF7" s="187" t="s">
        <v>359</v>
      </c>
      <c r="CG7" s="187" t="s">
        <v>366</v>
      </c>
      <c r="CH7" s="187" t="s">
        <v>385</v>
      </c>
      <c r="CI7" s="187" t="s">
        <v>391</v>
      </c>
      <c r="CJ7" s="187" t="s">
        <v>408</v>
      </c>
      <c r="CK7" s="187" t="s">
        <v>413</v>
      </c>
      <c r="CL7" s="187" t="s">
        <v>420</v>
      </c>
      <c r="CM7" s="187" t="s">
        <v>491</v>
      </c>
      <c r="CN7" s="187" t="s">
        <v>508</v>
      </c>
      <c r="CO7" s="187" t="s">
        <v>529</v>
      </c>
      <c r="CP7" s="187" t="s">
        <v>559</v>
      </c>
      <c r="CQ7" s="187" t="s">
        <v>614</v>
      </c>
      <c r="CR7" s="187" t="s">
        <v>619</v>
      </c>
      <c r="CS7" s="187" t="s">
        <v>635</v>
      </c>
      <c r="CT7" s="187" t="s">
        <v>645</v>
      </c>
      <c r="CU7" s="187" t="s">
        <v>647</v>
      </c>
      <c r="CV7" s="187" t="s">
        <v>672</v>
      </c>
      <c r="CW7" s="187" t="s">
        <v>677</v>
      </c>
      <c r="CX7" s="187" t="s">
        <v>685</v>
      </c>
      <c r="CY7" s="187" t="s">
        <v>688</v>
      </c>
      <c r="CZ7" s="187" t="s">
        <v>692</v>
      </c>
      <c r="DA7" s="187" t="s">
        <v>700</v>
      </c>
      <c r="DB7" s="187" t="s">
        <v>712</v>
      </c>
      <c r="DC7" s="187" t="s">
        <v>715</v>
      </c>
      <c r="DD7" s="187" t="s">
        <v>816</v>
      </c>
      <c r="DE7" s="187" t="s">
        <v>814</v>
      </c>
      <c r="DF7" s="187" t="s">
        <v>1118</v>
      </c>
      <c r="DG7" s="187" t="s">
        <v>754</v>
      </c>
      <c r="DH7" s="187" t="s">
        <v>815</v>
      </c>
      <c r="DI7" s="187" t="s">
        <v>811</v>
      </c>
      <c r="DJ7" s="187" t="s">
        <v>1117</v>
      </c>
    </row>
    <row r="8" spans="1:114" ht="5.15" customHeight="1">
      <c r="B8" s="28"/>
      <c r="C8" s="58"/>
      <c r="D8" s="58"/>
      <c r="E8" s="58"/>
      <c r="F8" s="62"/>
      <c r="H8" s="59"/>
      <c r="I8" s="58"/>
      <c r="J8" s="58"/>
      <c r="K8" s="62"/>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4"/>
      <c r="BH8" s="58"/>
      <c r="BI8" s="58"/>
      <c r="BJ8" s="58"/>
      <c r="BK8" s="58"/>
      <c r="BL8" s="62"/>
      <c r="BM8" s="48"/>
      <c r="BN8" s="59"/>
      <c r="BO8" s="58"/>
      <c r="BP8" s="58"/>
      <c r="BQ8" s="62"/>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397"/>
      <c r="CS8" s="397"/>
      <c r="CT8" s="63"/>
      <c r="CU8" s="63"/>
      <c r="CV8" s="63"/>
      <c r="CW8" s="63"/>
      <c r="CX8" s="63"/>
      <c r="CY8" s="63"/>
      <c r="CZ8" s="397"/>
      <c r="DA8" s="397"/>
      <c r="DB8" s="397"/>
      <c r="DC8" s="397"/>
      <c r="DD8" s="397"/>
      <c r="DE8" s="397"/>
      <c r="DF8" s="397"/>
      <c r="DG8" s="397"/>
      <c r="DH8" s="397"/>
      <c r="DI8" s="397"/>
      <c r="DJ8" s="397"/>
    </row>
    <row r="9" spans="1:114" ht="15" customHeight="1">
      <c r="B9" s="178" t="s">
        <v>35</v>
      </c>
      <c r="C9" s="179"/>
      <c r="D9" s="179"/>
      <c r="E9" s="179"/>
      <c r="F9" s="180"/>
      <c r="G9" s="181"/>
      <c r="H9" s="179"/>
      <c r="I9" s="179"/>
      <c r="J9" s="177"/>
      <c r="K9" s="180"/>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67"/>
      <c r="BH9" s="179"/>
      <c r="BI9" s="179"/>
      <c r="BJ9" s="179"/>
      <c r="BK9" s="179"/>
      <c r="BL9" s="180"/>
      <c r="BM9" s="181"/>
      <c r="BN9" s="179"/>
      <c r="BO9" s="179"/>
      <c r="BP9" s="177"/>
      <c r="BQ9" s="180"/>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369"/>
      <c r="CQ9" s="369"/>
      <c r="CR9" s="369"/>
      <c r="CS9" s="369"/>
      <c r="CT9" s="182"/>
      <c r="CU9" s="182"/>
      <c r="CV9" s="182"/>
      <c r="CW9" s="182"/>
      <c r="CX9" s="182"/>
      <c r="CY9" s="182"/>
      <c r="CZ9" s="369"/>
      <c r="DA9" s="369"/>
      <c r="DB9" s="369"/>
      <c r="DC9" s="369"/>
      <c r="DD9" s="369"/>
      <c r="DE9" s="369"/>
      <c r="DF9" s="369"/>
      <c r="DG9" s="369"/>
      <c r="DH9" s="369"/>
      <c r="DI9" s="369"/>
      <c r="DJ9" s="369"/>
    </row>
    <row r="10" spans="1:114" ht="16.5" customHeight="1">
      <c r="B10" s="27" t="s">
        <v>36</v>
      </c>
      <c r="C10" s="66">
        <v>0</v>
      </c>
      <c r="D10" s="66">
        <v>0</v>
      </c>
      <c r="E10" s="66">
        <v>0</v>
      </c>
      <c r="F10" s="66">
        <v>0</v>
      </c>
      <c r="G10" s="66">
        <v>0</v>
      </c>
      <c r="H10" s="66">
        <v>0</v>
      </c>
      <c r="I10" s="66">
        <v>0</v>
      </c>
      <c r="J10" s="66">
        <v>0</v>
      </c>
      <c r="K10" s="66"/>
      <c r="L10" s="66"/>
      <c r="M10" s="66"/>
      <c r="N10" s="66">
        <v>0</v>
      </c>
      <c r="O10" s="66">
        <v>0</v>
      </c>
      <c r="P10" s="66"/>
      <c r="Q10" s="66">
        <v>0</v>
      </c>
      <c r="R10" s="66"/>
      <c r="S10" s="66">
        <v>0</v>
      </c>
      <c r="T10" s="66">
        <v>0</v>
      </c>
      <c r="U10" s="66">
        <v>0</v>
      </c>
      <c r="V10" s="66"/>
      <c r="W10" s="66"/>
      <c r="X10" s="66"/>
      <c r="Y10" s="66">
        <v>0</v>
      </c>
      <c r="Z10" s="66"/>
      <c r="AA10" s="66"/>
      <c r="AB10" s="66"/>
      <c r="AC10" s="66"/>
      <c r="AD10" s="66"/>
      <c r="AE10" s="66"/>
      <c r="AF10" s="66"/>
      <c r="AG10" s="66"/>
      <c r="AH10" s="66"/>
      <c r="AI10" s="66"/>
      <c r="AJ10" s="66"/>
      <c r="AK10" s="66"/>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68"/>
      <c r="BH10" s="66">
        <v>204334</v>
      </c>
      <c r="BI10" s="66">
        <v>412818</v>
      </c>
      <c r="BJ10" s="66">
        <v>641514</v>
      </c>
      <c r="BK10" s="66">
        <v>893565</v>
      </c>
      <c r="BL10" s="66">
        <v>249781.90760705716</v>
      </c>
      <c r="BM10" s="66">
        <v>499462.39399999997</v>
      </c>
      <c r="BN10" s="66">
        <v>865728</v>
      </c>
      <c r="BO10" s="66">
        <v>1234253</v>
      </c>
      <c r="BP10" s="66">
        <v>368871.56018436636</v>
      </c>
      <c r="BQ10" s="66">
        <v>737763</v>
      </c>
      <c r="BR10" s="66">
        <v>1125028</v>
      </c>
      <c r="BS10" s="66">
        <v>1517555</v>
      </c>
      <c r="BT10" s="66">
        <v>392769</v>
      </c>
      <c r="BU10" s="66">
        <v>787522</v>
      </c>
      <c r="BV10" s="66">
        <v>1215662</v>
      </c>
      <c r="BW10" s="66">
        <v>1643782</v>
      </c>
      <c r="BX10" s="66">
        <v>428169</v>
      </c>
      <c r="BY10" s="66">
        <v>856507</v>
      </c>
      <c r="BZ10" s="66">
        <v>1303941</v>
      </c>
      <c r="CA10" s="66">
        <v>1751242</v>
      </c>
      <c r="CB10" s="66">
        <v>447441</v>
      </c>
      <c r="CC10" s="66">
        <v>894886</v>
      </c>
      <c r="CD10" s="66">
        <v>1375646</v>
      </c>
      <c r="CE10" s="66">
        <v>1856407</v>
      </c>
      <c r="CF10" s="66">
        <v>480760</v>
      </c>
      <c r="CG10" s="66">
        <v>961521</v>
      </c>
      <c r="CH10" s="66">
        <v>1424571</v>
      </c>
      <c r="CI10" s="66">
        <v>1887621</v>
      </c>
      <c r="CJ10" s="66">
        <v>463852</v>
      </c>
      <c r="CK10" s="66">
        <v>931600</v>
      </c>
      <c r="CL10" s="66">
        <v>1331372.0049999999</v>
      </c>
      <c r="CM10" s="66">
        <v>1710778.8045199998</v>
      </c>
      <c r="CN10" s="66">
        <v>401970.81945999997</v>
      </c>
      <c r="CO10" s="66">
        <v>805949.24777999998</v>
      </c>
      <c r="CP10" s="357">
        <v>1181799458.6300001</v>
      </c>
      <c r="CQ10" s="357">
        <v>1565807468.6600001</v>
      </c>
      <c r="CR10" s="357">
        <v>418693359.18000001</v>
      </c>
      <c r="CS10" s="357">
        <v>850012246.83000004</v>
      </c>
      <c r="CT10" s="298">
        <v>1288202143.0699999</v>
      </c>
      <c r="CU10" s="298">
        <v>1727645556.99</v>
      </c>
      <c r="CV10" s="298">
        <v>439685947.56999999</v>
      </c>
      <c r="CW10" s="298">
        <v>879619900.98000002</v>
      </c>
      <c r="CX10" s="298">
        <v>1439499404</v>
      </c>
      <c r="CY10" s="298">
        <v>2039028359.5799999</v>
      </c>
      <c r="CZ10" s="357">
        <v>600865404.38</v>
      </c>
      <c r="DA10" s="357">
        <v>1220044412.76</v>
      </c>
      <c r="DB10" s="357">
        <v>1865155502.49</v>
      </c>
      <c r="DC10" s="357">
        <v>2512065360.1500001</v>
      </c>
      <c r="DD10" s="357">
        <v>643551835.94180894</v>
      </c>
      <c r="DE10" s="357">
        <v>1317547002.4736199</v>
      </c>
      <c r="DF10" s="357">
        <v>1996611649.1479101</v>
      </c>
      <c r="DG10" s="357">
        <v>2683218411.96</v>
      </c>
      <c r="DH10" s="357">
        <v>659525619.29428697</v>
      </c>
      <c r="DI10" s="357">
        <v>1310569809.8099999</v>
      </c>
      <c r="DJ10" s="357">
        <v>1971006589.6099999</v>
      </c>
    </row>
    <row r="11" spans="1:114">
      <c r="B11" s="176" t="s">
        <v>34</v>
      </c>
      <c r="C11" s="177">
        <v>59041</v>
      </c>
      <c r="D11" s="177">
        <v>122198</v>
      </c>
      <c r="E11" s="177">
        <v>191082</v>
      </c>
      <c r="F11" s="177">
        <v>263479</v>
      </c>
      <c r="G11" s="177">
        <v>73069.907607057146</v>
      </c>
      <c r="H11" s="177">
        <v>146052.58199999999</v>
      </c>
      <c r="I11" s="177">
        <v>246455</v>
      </c>
      <c r="J11" s="177">
        <v>346285</v>
      </c>
      <c r="K11" s="177">
        <v>100663.56018436636</v>
      </c>
      <c r="L11" s="177">
        <v>202022</v>
      </c>
      <c r="M11" s="177">
        <v>306158</v>
      </c>
      <c r="N11" s="177">
        <v>415077</v>
      </c>
      <c r="O11" s="177">
        <v>108985</v>
      </c>
      <c r="P11" s="177">
        <v>218545</v>
      </c>
      <c r="Q11" s="177">
        <v>337344</v>
      </c>
      <c r="R11" s="177">
        <v>456165</v>
      </c>
      <c r="S11" s="177">
        <v>118821</v>
      </c>
      <c r="T11" s="177">
        <v>237689</v>
      </c>
      <c r="U11" s="177">
        <v>361918</v>
      </c>
      <c r="V11" s="177">
        <v>486147</v>
      </c>
      <c r="W11" s="177">
        <v>124234</v>
      </c>
      <c r="X11" s="177">
        <v>248468</v>
      </c>
      <c r="Y11" s="177">
        <v>385953</v>
      </c>
      <c r="Z11" s="177">
        <v>523439</v>
      </c>
      <c r="AA11" s="177">
        <v>137432</v>
      </c>
      <c r="AB11" s="177">
        <v>274900</v>
      </c>
      <c r="AC11" s="177">
        <v>414690</v>
      </c>
      <c r="AD11" s="177">
        <v>554481</v>
      </c>
      <c r="AE11" s="177">
        <v>139790</v>
      </c>
      <c r="AF11" s="177">
        <v>139641</v>
      </c>
      <c r="AG11" s="177">
        <v>279281</v>
      </c>
      <c r="AH11" s="177">
        <v>427170</v>
      </c>
      <c r="AI11" s="177">
        <v>573088</v>
      </c>
      <c r="AJ11" s="177">
        <v>145918.60559999998</v>
      </c>
      <c r="AK11" s="177">
        <v>292031</v>
      </c>
      <c r="AL11" s="358">
        <v>449607139.70999998</v>
      </c>
      <c r="AM11" s="358">
        <v>607243594.09000003</v>
      </c>
      <c r="AN11" s="358">
        <v>161252131.58000001</v>
      </c>
      <c r="AO11" s="358">
        <v>326310735.05000001</v>
      </c>
      <c r="AP11" s="358">
        <v>501136999.06999999</v>
      </c>
      <c r="AQ11" s="358">
        <v>676162289.41999996</v>
      </c>
      <c r="AR11" s="358">
        <v>175029229.77000001</v>
      </c>
      <c r="AS11" s="358">
        <v>350058459.63</v>
      </c>
      <c r="AT11" s="358">
        <v>585492021.65999997</v>
      </c>
      <c r="AU11" s="358">
        <v>826012824.39999998</v>
      </c>
      <c r="AV11" s="358">
        <v>239853111.86000001</v>
      </c>
      <c r="AW11" s="358">
        <v>479762640.99000001</v>
      </c>
      <c r="AX11" s="358">
        <v>745742651.86000001</v>
      </c>
      <c r="AY11" s="358">
        <v>1008548331.11</v>
      </c>
      <c r="AZ11" s="358">
        <v>266860517.06637597</v>
      </c>
      <c r="BA11" s="358">
        <v>542226039.79275298</v>
      </c>
      <c r="BB11" s="358">
        <v>808967257.35893798</v>
      </c>
      <c r="BC11" s="358">
        <v>1077061754.4400001</v>
      </c>
      <c r="BD11" s="358">
        <v>267404406.19618499</v>
      </c>
      <c r="BE11" s="358">
        <v>534808178.63</v>
      </c>
      <c r="BF11" s="358">
        <v>803578129.69000006</v>
      </c>
      <c r="BG11" s="68"/>
      <c r="BH11" s="177">
        <v>0</v>
      </c>
      <c r="BI11" s="177">
        <v>0</v>
      </c>
      <c r="BJ11" s="177">
        <v>0</v>
      </c>
      <c r="BK11" s="177">
        <v>0</v>
      </c>
      <c r="BL11" s="177">
        <v>0</v>
      </c>
      <c r="BM11" s="177">
        <v>0</v>
      </c>
      <c r="BN11" s="177">
        <v>0</v>
      </c>
      <c r="BO11" s="177">
        <v>0</v>
      </c>
      <c r="BP11" s="177"/>
      <c r="BQ11" s="177"/>
      <c r="BR11" s="177"/>
      <c r="BS11" s="177">
        <v>0</v>
      </c>
      <c r="BT11" s="177">
        <v>0</v>
      </c>
      <c r="BU11" s="177"/>
      <c r="BV11" s="177">
        <v>0</v>
      </c>
      <c r="BW11" s="177">
        <v>0</v>
      </c>
      <c r="BX11" s="177">
        <v>0</v>
      </c>
      <c r="BY11" s="177">
        <v>0</v>
      </c>
      <c r="BZ11" s="177">
        <v>0</v>
      </c>
      <c r="CA11" s="177">
        <v>0</v>
      </c>
      <c r="CB11" s="177">
        <v>0</v>
      </c>
      <c r="CC11" s="177">
        <v>0</v>
      </c>
      <c r="CD11" s="177">
        <v>0</v>
      </c>
      <c r="CE11" s="177"/>
      <c r="CF11" s="177">
        <v>0</v>
      </c>
      <c r="CG11" s="177">
        <v>0</v>
      </c>
      <c r="CH11" s="177">
        <v>0</v>
      </c>
      <c r="CI11" s="177">
        <v>0</v>
      </c>
      <c r="CJ11" s="177">
        <v>0</v>
      </c>
      <c r="CK11" s="177">
        <v>0</v>
      </c>
      <c r="CL11" s="177">
        <v>0</v>
      </c>
      <c r="CM11" s="177">
        <v>0</v>
      </c>
      <c r="CN11" s="177">
        <v>0</v>
      </c>
      <c r="CO11" s="177">
        <v>0</v>
      </c>
      <c r="CP11" s="373">
        <v>0</v>
      </c>
      <c r="CQ11" s="373">
        <v>0</v>
      </c>
      <c r="CR11" s="373">
        <v>0</v>
      </c>
      <c r="CS11" s="373">
        <v>0</v>
      </c>
      <c r="CT11" s="358"/>
      <c r="CU11" s="358"/>
      <c r="CV11" s="358"/>
      <c r="CW11" s="373">
        <v>0</v>
      </c>
      <c r="CX11" s="373">
        <v>0</v>
      </c>
      <c r="CY11" s="373">
        <v>0</v>
      </c>
      <c r="CZ11" s="373">
        <v>0</v>
      </c>
      <c r="DA11" s="373">
        <v>0</v>
      </c>
      <c r="DB11" s="373">
        <v>0</v>
      </c>
      <c r="DC11" s="373">
        <v>0</v>
      </c>
      <c r="DD11" s="373">
        <v>0</v>
      </c>
      <c r="DE11" s="373">
        <v>0</v>
      </c>
      <c r="DF11" s="373">
        <v>0</v>
      </c>
      <c r="DG11" s="373">
        <v>0</v>
      </c>
      <c r="DH11" s="373">
        <v>0</v>
      </c>
      <c r="DI11" s="373">
        <v>0</v>
      </c>
      <c r="DJ11" s="373">
        <v>0</v>
      </c>
    </row>
    <row r="12" spans="1:114">
      <c r="B12" s="27" t="s">
        <v>1107</v>
      </c>
      <c r="C12" s="66">
        <v>105292</v>
      </c>
      <c r="D12" s="66">
        <v>207665</v>
      </c>
      <c r="E12" s="66">
        <v>629625</v>
      </c>
      <c r="F12" s="66">
        <v>761233</v>
      </c>
      <c r="G12" s="66">
        <v>120089.83510999999</v>
      </c>
      <c r="H12" s="66">
        <v>238861.76499999998</v>
      </c>
      <c r="I12" s="66">
        <v>706409</v>
      </c>
      <c r="J12" s="66">
        <v>883854</v>
      </c>
      <c r="K12" s="66">
        <v>169222</v>
      </c>
      <c r="L12" s="66">
        <v>340584</v>
      </c>
      <c r="M12" s="66">
        <v>875254</v>
      </c>
      <c r="N12" s="66">
        <v>1050182.0079600001</v>
      </c>
      <c r="O12" s="66">
        <v>170807</v>
      </c>
      <c r="P12" s="66">
        <v>338226</v>
      </c>
      <c r="Q12" s="66">
        <v>881850</v>
      </c>
      <c r="R12" s="66">
        <v>1127175</v>
      </c>
      <c r="S12" s="66">
        <v>264070</v>
      </c>
      <c r="T12" s="66">
        <v>576284</v>
      </c>
      <c r="U12" s="66">
        <v>818658</v>
      </c>
      <c r="V12" s="66">
        <v>1193255</v>
      </c>
      <c r="W12" s="66">
        <v>164331.29999999999</v>
      </c>
      <c r="X12" s="66">
        <v>327823.08600000001</v>
      </c>
      <c r="Y12" s="66">
        <v>489738</v>
      </c>
      <c r="Z12" s="66">
        <v>640957</v>
      </c>
      <c r="AA12" s="66">
        <v>154841</v>
      </c>
      <c r="AB12" s="66">
        <v>304925</v>
      </c>
      <c r="AC12" s="66">
        <v>442863</v>
      </c>
      <c r="AD12" s="66">
        <v>576548</v>
      </c>
      <c r="AE12" s="66">
        <v>130996</v>
      </c>
      <c r="AF12" s="66">
        <v>127771</v>
      </c>
      <c r="AG12" s="66">
        <v>251820</v>
      </c>
      <c r="AH12" s="66">
        <v>382271</v>
      </c>
      <c r="AI12" s="66">
        <v>507546.62686999998</v>
      </c>
      <c r="AJ12" s="66">
        <v>124740.00753</v>
      </c>
      <c r="AK12" s="66">
        <v>249476</v>
      </c>
      <c r="AL12" s="357">
        <v>377947366.47000003</v>
      </c>
      <c r="AM12" s="357">
        <v>505078372</v>
      </c>
      <c r="AN12" s="357">
        <f>'[16]DRE IFRS e REG'!$U$29</f>
        <v>163939000</v>
      </c>
      <c r="AO12" s="357">
        <v>312977473.13999999</v>
      </c>
      <c r="AP12" s="357">
        <v>476981425.72000003</v>
      </c>
      <c r="AQ12" s="357">
        <v>657818487.91999996</v>
      </c>
      <c r="AR12" s="357">
        <v>187001010.11000001</v>
      </c>
      <c r="AS12" s="357">
        <v>373848205.52999997</v>
      </c>
      <c r="AT12" s="357">
        <v>572853761.89999998</v>
      </c>
      <c r="AU12" s="357">
        <v>807358194.28999996</v>
      </c>
      <c r="AV12" s="357">
        <v>254078401.03999999</v>
      </c>
      <c r="AW12" s="357">
        <v>518079082.89999998</v>
      </c>
      <c r="AX12" s="357">
        <v>787516036.01999998</v>
      </c>
      <c r="AY12" s="357">
        <v>1047880055.48</v>
      </c>
      <c r="AZ12" s="357">
        <v>264516463.47231299</v>
      </c>
      <c r="BA12" s="357">
        <v>550390554.98983097</v>
      </c>
      <c r="BB12" s="357">
        <v>836747403.08808994</v>
      </c>
      <c r="BC12" s="357">
        <v>1131350516.9100001</v>
      </c>
      <c r="BD12" s="357">
        <v>286021290.52311993</v>
      </c>
      <c r="BE12" s="357">
        <v>571392160.29999995</v>
      </c>
      <c r="BF12" s="357">
        <v>858537824.38999999</v>
      </c>
      <c r="BG12" s="68"/>
      <c r="BH12" s="66">
        <v>0</v>
      </c>
      <c r="BI12" s="66">
        <v>0</v>
      </c>
      <c r="BJ12" s="66">
        <v>0</v>
      </c>
      <c r="BK12" s="66">
        <v>0</v>
      </c>
      <c r="BL12" s="66">
        <v>0</v>
      </c>
      <c r="BM12" s="66">
        <v>0</v>
      </c>
      <c r="BN12" s="66">
        <v>0</v>
      </c>
      <c r="BO12" s="66">
        <v>0</v>
      </c>
      <c r="BP12" s="66"/>
      <c r="BQ12" s="66"/>
      <c r="BR12" s="66"/>
      <c r="BS12" s="66">
        <v>0</v>
      </c>
      <c r="BT12" s="66">
        <v>0</v>
      </c>
      <c r="BU12" s="66"/>
      <c r="BV12" s="66">
        <v>0</v>
      </c>
      <c r="BW12" s="66">
        <v>0</v>
      </c>
      <c r="BX12" s="66">
        <v>0</v>
      </c>
      <c r="BY12" s="66">
        <v>0</v>
      </c>
      <c r="BZ12" s="66">
        <v>0</v>
      </c>
      <c r="CA12" s="66">
        <v>0</v>
      </c>
      <c r="CB12" s="66">
        <v>0</v>
      </c>
      <c r="CC12" s="66">
        <v>0</v>
      </c>
      <c r="CD12" s="66">
        <v>0</v>
      </c>
      <c r="CE12" s="66"/>
      <c r="CF12" s="66">
        <v>0</v>
      </c>
      <c r="CG12" s="66">
        <v>0</v>
      </c>
      <c r="CH12" s="66">
        <v>0</v>
      </c>
      <c r="CI12" s="66">
        <v>0</v>
      </c>
      <c r="CJ12" s="66">
        <v>0</v>
      </c>
      <c r="CK12" s="66">
        <v>0</v>
      </c>
      <c r="CL12" s="66">
        <v>0</v>
      </c>
      <c r="CM12" s="66">
        <v>0</v>
      </c>
      <c r="CN12" s="66">
        <v>0</v>
      </c>
      <c r="CO12" s="66">
        <v>0</v>
      </c>
      <c r="CP12" s="374">
        <v>0</v>
      </c>
      <c r="CQ12" s="374">
        <v>0</v>
      </c>
      <c r="CR12" s="374">
        <v>0</v>
      </c>
      <c r="CS12" s="374">
        <v>0</v>
      </c>
      <c r="CT12" s="357"/>
      <c r="CU12" s="357"/>
      <c r="CV12" s="357"/>
      <c r="CW12" s="374">
        <v>0</v>
      </c>
      <c r="CX12" s="374">
        <v>0</v>
      </c>
      <c r="CY12" s="374">
        <v>0</v>
      </c>
      <c r="CZ12" s="374">
        <v>0</v>
      </c>
      <c r="DA12" s="374">
        <v>0</v>
      </c>
      <c r="DB12" s="374">
        <v>0</v>
      </c>
      <c r="DC12" s="374">
        <v>0</v>
      </c>
      <c r="DD12" s="374">
        <v>0</v>
      </c>
      <c r="DE12" s="374">
        <v>0</v>
      </c>
      <c r="DF12" s="374">
        <v>0</v>
      </c>
      <c r="DG12" s="374">
        <v>0</v>
      </c>
      <c r="DH12" s="374">
        <v>0</v>
      </c>
      <c r="DI12" s="374">
        <v>0</v>
      </c>
      <c r="DJ12" s="374">
        <v>0</v>
      </c>
    </row>
    <row r="13" spans="1:114">
      <c r="B13" s="176" t="s">
        <v>492</v>
      </c>
      <c r="C13" s="177"/>
      <c r="D13" s="177"/>
      <c r="E13" s="177"/>
      <c r="F13" s="177"/>
      <c r="G13" s="177"/>
      <c r="H13" s="177"/>
      <c r="I13" s="177"/>
      <c r="J13" s="177"/>
      <c r="K13" s="177"/>
      <c r="L13" s="177"/>
      <c r="M13" s="177"/>
      <c r="N13" s="177"/>
      <c r="O13" s="177"/>
      <c r="P13" s="177"/>
      <c r="Q13" s="177"/>
      <c r="R13" s="177"/>
      <c r="S13" s="177"/>
      <c r="T13" s="177"/>
      <c r="U13" s="177"/>
      <c r="V13" s="177"/>
      <c r="W13" s="177">
        <v>157876.6</v>
      </c>
      <c r="X13" s="177">
        <v>242326.633</v>
      </c>
      <c r="Y13" s="177">
        <v>328965</v>
      </c>
      <c r="Z13" s="177">
        <v>338883</v>
      </c>
      <c r="AA13" s="177">
        <v>61640</v>
      </c>
      <c r="AB13" s="177">
        <v>-25881</v>
      </c>
      <c r="AC13" s="177">
        <v>-69675</v>
      </c>
      <c r="AD13" s="177">
        <v>-23152</v>
      </c>
      <c r="AE13" s="177">
        <v>68571</v>
      </c>
      <c r="AF13" s="177">
        <v>38136</v>
      </c>
      <c r="AG13" s="177">
        <v>172756</v>
      </c>
      <c r="AH13" s="177">
        <v>278459</v>
      </c>
      <c r="AI13" s="177">
        <v>347203.63971999998</v>
      </c>
      <c r="AJ13" s="177">
        <v>-2379.8446400000003</v>
      </c>
      <c r="AK13" s="177">
        <v>111760</v>
      </c>
      <c r="AL13" s="358">
        <v>128911970.19</v>
      </c>
      <c r="AM13" s="358">
        <v>164411203.09</v>
      </c>
      <c r="AN13" s="358">
        <f>'[16]DRE IFRS e REG'!$U$30</f>
        <v>77907000</v>
      </c>
      <c r="AO13" s="358">
        <v>199970144.06</v>
      </c>
      <c r="AP13" s="358">
        <v>514125704.29000002</v>
      </c>
      <c r="AQ13" s="358">
        <v>1007626214.55</v>
      </c>
      <c r="AR13" s="358">
        <v>364847000</v>
      </c>
      <c r="AS13" s="358">
        <v>805862694.67999995</v>
      </c>
      <c r="AT13" s="358">
        <v>982607582.80000007</v>
      </c>
      <c r="AU13" s="358">
        <v>1216275846.3</v>
      </c>
      <c r="AV13" s="358">
        <v>333161559.33999997</v>
      </c>
      <c r="AW13" s="358">
        <v>679539458.74000001</v>
      </c>
      <c r="AX13" s="358">
        <v>598259069.23000002</v>
      </c>
      <c r="AY13" s="358">
        <v>565456935.77999997</v>
      </c>
      <c r="AZ13" s="358">
        <v>136094632.9516575</v>
      </c>
      <c r="BA13" s="358">
        <v>114528359.32705601</v>
      </c>
      <c r="BB13" s="358">
        <v>63746847.035441898</v>
      </c>
      <c r="BC13" s="358">
        <v>207586202.02000001</v>
      </c>
      <c r="BD13" s="358">
        <v>134902620.33374801</v>
      </c>
      <c r="BE13" s="358">
        <v>235328085.71000001</v>
      </c>
      <c r="BF13" s="358">
        <v>324842196.01999998</v>
      </c>
      <c r="BG13" s="68"/>
      <c r="BH13" s="177"/>
      <c r="BI13" s="177"/>
      <c r="BJ13" s="177"/>
      <c r="BK13" s="177"/>
      <c r="BL13" s="177"/>
      <c r="BM13" s="177"/>
      <c r="BN13" s="177"/>
      <c r="BO13" s="177"/>
      <c r="BP13" s="177"/>
      <c r="BQ13" s="177"/>
      <c r="BR13" s="177"/>
      <c r="BS13" s="177"/>
      <c r="BT13" s="177"/>
      <c r="BU13" s="177"/>
      <c r="BV13" s="177"/>
      <c r="BW13" s="177"/>
      <c r="BX13" s="177"/>
      <c r="BY13" s="177"/>
      <c r="BZ13" s="177"/>
      <c r="CA13" s="177"/>
      <c r="CB13" s="177">
        <v>0</v>
      </c>
      <c r="CC13" s="177">
        <v>0</v>
      </c>
      <c r="CD13" s="177">
        <v>0</v>
      </c>
      <c r="CE13" s="177"/>
      <c r="CF13" s="177">
        <v>0</v>
      </c>
      <c r="CG13" s="177">
        <v>0</v>
      </c>
      <c r="CH13" s="177">
        <v>0</v>
      </c>
      <c r="CI13" s="177">
        <v>0</v>
      </c>
      <c r="CJ13" s="177">
        <v>0</v>
      </c>
      <c r="CK13" s="177">
        <v>0</v>
      </c>
      <c r="CL13" s="177">
        <v>0</v>
      </c>
      <c r="CM13" s="177">
        <v>0</v>
      </c>
      <c r="CN13" s="177">
        <v>0</v>
      </c>
      <c r="CO13" s="177">
        <v>0</v>
      </c>
      <c r="CP13" s="373">
        <v>0</v>
      </c>
      <c r="CQ13" s="373">
        <v>0</v>
      </c>
      <c r="CR13" s="373">
        <v>0</v>
      </c>
      <c r="CS13" s="373">
        <v>0</v>
      </c>
      <c r="CT13" s="358"/>
      <c r="CU13" s="358"/>
      <c r="CV13" s="358"/>
      <c r="CW13" s="373">
        <v>0</v>
      </c>
      <c r="CX13" s="373">
        <v>0</v>
      </c>
      <c r="CY13" s="373">
        <v>0</v>
      </c>
      <c r="CZ13" s="373">
        <v>0</v>
      </c>
      <c r="DA13" s="373">
        <v>0</v>
      </c>
      <c r="DB13" s="373">
        <v>0</v>
      </c>
      <c r="DC13" s="373">
        <v>0</v>
      </c>
      <c r="DD13" s="373">
        <v>0</v>
      </c>
      <c r="DE13" s="373">
        <v>0</v>
      </c>
      <c r="DF13" s="373">
        <v>0</v>
      </c>
      <c r="DG13" s="373">
        <v>0</v>
      </c>
      <c r="DH13" s="373">
        <v>0</v>
      </c>
      <c r="DI13" s="373">
        <v>0</v>
      </c>
      <c r="DJ13" s="373">
        <v>0</v>
      </c>
    </row>
    <row r="14" spans="1:114">
      <c r="B14" s="27" t="s">
        <v>642</v>
      </c>
      <c r="C14" s="66"/>
      <c r="D14" s="66"/>
      <c r="E14" s="66"/>
      <c r="F14" s="66"/>
      <c r="G14" s="66">
        <v>1178.16489</v>
      </c>
      <c r="H14" s="66">
        <v>2838.7260000000001</v>
      </c>
      <c r="I14" s="66">
        <v>9595</v>
      </c>
      <c r="J14" s="66">
        <v>20422</v>
      </c>
      <c r="K14" s="66">
        <v>28198</v>
      </c>
      <c r="L14" s="66">
        <v>50435</v>
      </c>
      <c r="M14" s="66">
        <v>65732</v>
      </c>
      <c r="N14" s="66">
        <v>112098.99204</v>
      </c>
      <c r="O14" s="66">
        <v>18956</v>
      </c>
      <c r="P14" s="66">
        <v>28701</v>
      </c>
      <c r="Q14" s="66">
        <v>45421</v>
      </c>
      <c r="R14" s="66">
        <v>64469</v>
      </c>
      <c r="S14" s="66">
        <v>4444</v>
      </c>
      <c r="T14" s="66">
        <v>11835</v>
      </c>
      <c r="U14" s="66">
        <v>29541</v>
      </c>
      <c r="V14" s="66">
        <v>38636</v>
      </c>
      <c r="W14" s="66">
        <v>-540</v>
      </c>
      <c r="X14" s="66">
        <v>2874</v>
      </c>
      <c r="Y14" s="66">
        <v>22698</v>
      </c>
      <c r="Z14" s="66">
        <v>58366</v>
      </c>
      <c r="AA14" s="66">
        <v>15420</v>
      </c>
      <c r="AB14" s="66">
        <v>18974</v>
      </c>
      <c r="AC14" s="66">
        <v>35140</v>
      </c>
      <c r="AD14" s="66">
        <v>88845</v>
      </c>
      <c r="AE14" s="66">
        <v>16851</v>
      </c>
      <c r="AF14" s="66">
        <v>38136</v>
      </c>
      <c r="AG14" s="66">
        <v>93181</v>
      </c>
      <c r="AH14" s="66">
        <v>184148</v>
      </c>
      <c r="AI14" s="66">
        <v>415403.44547999999</v>
      </c>
      <c r="AJ14" s="66">
        <v>111767.73581999999</v>
      </c>
      <c r="AK14" s="66">
        <v>200513</v>
      </c>
      <c r="AL14" s="357">
        <v>555074677.37</v>
      </c>
      <c r="AM14" s="357">
        <v>752819000</v>
      </c>
      <c r="AN14" s="357">
        <f>'[16]DRE IFRS e REG'!$U$31</f>
        <v>425178000</v>
      </c>
      <c r="AO14" s="357">
        <v>739407015.13999999</v>
      </c>
      <c r="AP14" s="357">
        <v>1107106364.0899999</v>
      </c>
      <c r="AQ14" s="357">
        <v>1523738804.5699999</v>
      </c>
      <c r="AR14" s="357">
        <v>249178022.18000001</v>
      </c>
      <c r="AS14" s="357">
        <v>418973603.31999999</v>
      </c>
      <c r="AT14" s="357">
        <v>827350346.42999995</v>
      </c>
      <c r="AU14" s="357">
        <v>915031481.92999995</v>
      </c>
      <c r="AV14" s="357">
        <v>49904788.57</v>
      </c>
      <c r="AW14" s="357">
        <v>96003325.079999998</v>
      </c>
      <c r="AX14" s="357">
        <v>147543748.25</v>
      </c>
      <c r="AY14" s="357">
        <v>261469070.61000001</v>
      </c>
      <c r="AZ14" s="357">
        <v>75100469.180000007</v>
      </c>
      <c r="BA14" s="357">
        <v>260107661.37</v>
      </c>
      <c r="BB14" s="357">
        <v>491324624.44999999</v>
      </c>
      <c r="BC14" s="357">
        <v>1223672922.6300001</v>
      </c>
      <c r="BD14" s="357">
        <v>119098360.93000001</v>
      </c>
      <c r="BE14" s="357">
        <v>460505253.26999998</v>
      </c>
      <c r="BF14" s="357">
        <v>891344187.70000005</v>
      </c>
      <c r="BG14" s="68"/>
      <c r="BH14" s="66"/>
      <c r="BI14" s="66"/>
      <c r="BJ14" s="66"/>
      <c r="BK14" s="66"/>
      <c r="BL14" s="66"/>
      <c r="BM14" s="66"/>
      <c r="BN14" s="66">
        <v>0</v>
      </c>
      <c r="BO14" s="66">
        <v>0</v>
      </c>
      <c r="BP14" s="66"/>
      <c r="BQ14" s="66"/>
      <c r="BR14" s="66"/>
      <c r="BS14" s="66">
        <v>0</v>
      </c>
      <c r="BT14" s="66">
        <v>0</v>
      </c>
      <c r="BU14" s="66"/>
      <c r="BV14" s="66">
        <v>0</v>
      </c>
      <c r="BW14" s="66">
        <v>0</v>
      </c>
      <c r="BX14" s="66">
        <v>0</v>
      </c>
      <c r="BY14" s="66">
        <v>0</v>
      </c>
      <c r="BZ14" s="66">
        <v>0</v>
      </c>
      <c r="CA14" s="66">
        <v>0</v>
      </c>
      <c r="CB14" s="66">
        <v>0</v>
      </c>
      <c r="CC14" s="66">
        <v>0</v>
      </c>
      <c r="CD14" s="66">
        <v>0</v>
      </c>
      <c r="CE14" s="66"/>
      <c r="CF14" s="66">
        <v>0</v>
      </c>
      <c r="CG14" s="66">
        <v>0</v>
      </c>
      <c r="CH14" s="66">
        <v>0</v>
      </c>
      <c r="CI14" s="66">
        <v>0</v>
      </c>
      <c r="CJ14" s="66">
        <v>0</v>
      </c>
      <c r="CK14" s="66">
        <v>0</v>
      </c>
      <c r="CL14" s="66">
        <v>0</v>
      </c>
      <c r="CM14" s="66">
        <v>0</v>
      </c>
      <c r="CN14" s="66">
        <v>0</v>
      </c>
      <c r="CO14" s="66">
        <v>0</v>
      </c>
      <c r="CP14" s="374">
        <v>0</v>
      </c>
      <c r="CQ14" s="374">
        <v>0</v>
      </c>
      <c r="CR14" s="374">
        <v>0</v>
      </c>
      <c r="CS14" s="374">
        <v>0</v>
      </c>
      <c r="CT14" s="357"/>
      <c r="CU14" s="357"/>
      <c r="CV14" s="357"/>
      <c r="CW14" s="374">
        <v>0</v>
      </c>
      <c r="CX14" s="374">
        <v>0</v>
      </c>
      <c r="CY14" s="374">
        <v>0</v>
      </c>
      <c r="CZ14" s="374">
        <v>0</v>
      </c>
      <c r="DA14" s="374">
        <v>0</v>
      </c>
      <c r="DB14" s="374">
        <v>0</v>
      </c>
      <c r="DC14" s="374">
        <v>0</v>
      </c>
      <c r="DD14" s="374">
        <v>0</v>
      </c>
      <c r="DE14" s="374">
        <v>0</v>
      </c>
      <c r="DF14" s="374">
        <v>0</v>
      </c>
      <c r="DG14" s="374">
        <v>0</v>
      </c>
      <c r="DH14" s="374">
        <v>0</v>
      </c>
      <c r="DI14" s="374">
        <v>0</v>
      </c>
      <c r="DJ14" s="374">
        <v>0</v>
      </c>
    </row>
    <row r="15" spans="1:114">
      <c r="A15" s="69"/>
      <c r="B15" s="176" t="s">
        <v>8</v>
      </c>
      <c r="C15" s="177">
        <v>96.632200000000012</v>
      </c>
      <c r="D15" s="177">
        <v>193.24387999999817</v>
      </c>
      <c r="E15" s="177">
        <v>407.03580999999758</v>
      </c>
      <c r="F15" s="177">
        <v>1103</v>
      </c>
      <c r="G15" s="177">
        <v>-363.90760705714763</v>
      </c>
      <c r="H15" s="177">
        <v>-1426.605</v>
      </c>
      <c r="I15" s="177">
        <v>-8111</v>
      </c>
      <c r="J15" s="177">
        <v>-23565</v>
      </c>
      <c r="K15" s="177">
        <v>-8888.5601843663626</v>
      </c>
      <c r="L15" s="177">
        <v>-15049</v>
      </c>
      <c r="M15" s="177">
        <v>-11743</v>
      </c>
      <c r="N15" s="177">
        <v>-10376</v>
      </c>
      <c r="O15" s="177">
        <v>-5035</v>
      </c>
      <c r="P15" s="177">
        <v>-5759</v>
      </c>
      <c r="Q15" s="177">
        <v>-11578</v>
      </c>
      <c r="R15" s="177">
        <v>-15442</v>
      </c>
      <c r="S15" s="177">
        <v>-7255</v>
      </c>
      <c r="T15" s="177">
        <v>-13768</v>
      </c>
      <c r="U15" s="177">
        <v>-14466</v>
      </c>
      <c r="V15" s="177">
        <v>-18670</v>
      </c>
      <c r="W15" s="177">
        <v>-730</v>
      </c>
      <c r="X15" s="177">
        <v>-15864</v>
      </c>
      <c r="Y15" s="177">
        <v>-16295</v>
      </c>
      <c r="Z15" s="177">
        <v>-17695</v>
      </c>
      <c r="AA15" s="177">
        <v>1133</v>
      </c>
      <c r="AB15" s="177">
        <v>-2755</v>
      </c>
      <c r="AC15" s="177">
        <v>720</v>
      </c>
      <c r="AD15" s="177">
        <v>25900</v>
      </c>
      <c r="AE15" s="177">
        <v>1317</v>
      </c>
      <c r="AF15" s="177">
        <v>1316.9520500000001</v>
      </c>
      <c r="AG15" s="177">
        <v>6534</v>
      </c>
      <c r="AH15" s="177">
        <v>4934</v>
      </c>
      <c r="AI15" s="177">
        <v>-14685.637059999999</v>
      </c>
      <c r="AJ15" s="177">
        <v>2636.6738</v>
      </c>
      <c r="AK15" s="177">
        <v>5004</v>
      </c>
      <c r="AL15" s="358">
        <v>7761990.3200000003</v>
      </c>
      <c r="AM15" s="358">
        <v>15556247.34</v>
      </c>
      <c r="AN15" s="358">
        <v>14018200.810000001</v>
      </c>
      <c r="AO15" s="358">
        <v>20051210.609999999</v>
      </c>
      <c r="AP15" s="358">
        <v>26634682.5</v>
      </c>
      <c r="AQ15" s="358">
        <v>32401594.07</v>
      </c>
      <c r="AR15" s="358">
        <v>5808754.1900000004</v>
      </c>
      <c r="AS15" s="358">
        <v>11944694.57</v>
      </c>
      <c r="AT15" s="358">
        <v>37407691.259999998</v>
      </c>
      <c r="AU15" s="358">
        <v>23967116.32</v>
      </c>
      <c r="AV15" s="358">
        <v>6854760.0099999998</v>
      </c>
      <c r="AW15" s="358">
        <v>29889006.100000001</v>
      </c>
      <c r="AX15" s="358">
        <v>37230024.899999999</v>
      </c>
      <c r="AY15" s="358">
        <v>46209604.75</v>
      </c>
      <c r="AZ15" s="358">
        <v>7473336.2200000007</v>
      </c>
      <c r="BA15" s="358">
        <v>16855438.57</v>
      </c>
      <c r="BB15" s="358">
        <v>52536314.100000001</v>
      </c>
      <c r="BC15" s="358">
        <v>58513029</v>
      </c>
      <c r="BD15" s="358">
        <v>14062657.600000001</v>
      </c>
      <c r="BE15" s="358">
        <v>19643951.440000001</v>
      </c>
      <c r="BF15" s="358">
        <v>26072499.18</v>
      </c>
      <c r="BG15" s="68"/>
      <c r="BH15" s="177">
        <v>96.632200000000012</v>
      </c>
      <c r="BI15" s="177">
        <v>193.24387999999817</v>
      </c>
      <c r="BJ15" s="177">
        <v>407.03580999999758</v>
      </c>
      <c r="BK15" s="177">
        <v>1103</v>
      </c>
      <c r="BL15" s="177">
        <v>-363.90760705714763</v>
      </c>
      <c r="BM15" s="177">
        <v>-1426.605</v>
      </c>
      <c r="BN15" s="177">
        <v>-8111</v>
      </c>
      <c r="BO15" s="177">
        <v>-23565</v>
      </c>
      <c r="BP15" s="177">
        <v>-8889.5601843663626</v>
      </c>
      <c r="BQ15" s="177">
        <v>-15049</v>
      </c>
      <c r="BR15" s="177">
        <v>-11743</v>
      </c>
      <c r="BS15" s="177">
        <v>-10376</v>
      </c>
      <c r="BT15" s="177">
        <v>-5035</v>
      </c>
      <c r="BU15" s="177">
        <v>-5759</v>
      </c>
      <c r="BV15" s="177">
        <v>-11578</v>
      </c>
      <c r="BW15" s="177">
        <v>-15442</v>
      </c>
      <c r="BX15" s="177">
        <v>-7255</v>
      </c>
      <c r="BY15" s="177">
        <v>-13768</v>
      </c>
      <c r="BZ15" s="177">
        <v>-14466</v>
      </c>
      <c r="CA15" s="177">
        <v>-18670</v>
      </c>
      <c r="CB15" s="177">
        <v>-730</v>
      </c>
      <c r="CC15" s="177">
        <v>-15864</v>
      </c>
      <c r="CD15" s="177">
        <v>-16295</v>
      </c>
      <c r="CE15" s="177">
        <v>-17695</v>
      </c>
      <c r="CF15" s="177">
        <v>1133</v>
      </c>
      <c r="CG15" s="177">
        <v>-2755</v>
      </c>
      <c r="CH15" s="177">
        <v>720</v>
      </c>
      <c r="CI15" s="177">
        <v>25900</v>
      </c>
      <c r="CJ15" s="177">
        <v>515</v>
      </c>
      <c r="CK15" s="177">
        <v>1035</v>
      </c>
      <c r="CL15" s="177">
        <v>1357.461</v>
      </c>
      <c r="CM15" s="177">
        <v>2054</v>
      </c>
      <c r="CN15" s="177">
        <v>388.94602000000003</v>
      </c>
      <c r="CO15" s="177">
        <v>711.60248000000001</v>
      </c>
      <c r="CP15" s="358">
        <v>961810.38</v>
      </c>
      <c r="CQ15" s="358">
        <v>1212233.3999999999</v>
      </c>
      <c r="CR15" s="358">
        <v>250423.02</v>
      </c>
      <c r="CS15" s="358">
        <v>518473.29</v>
      </c>
      <c r="CT15" s="358">
        <v>-7838085.0700000003</v>
      </c>
      <c r="CU15" s="358">
        <v>-16505619.91</v>
      </c>
      <c r="CV15" s="358">
        <v>-8667534.8399999999</v>
      </c>
      <c r="CW15" s="358">
        <v>725153.43</v>
      </c>
      <c r="CX15" s="358">
        <v>1102198.03</v>
      </c>
      <c r="CY15" s="358">
        <v>1394936.54</v>
      </c>
      <c r="CZ15" s="358">
        <v>70059.570000000007</v>
      </c>
      <c r="DA15" s="358">
        <v>390132.57</v>
      </c>
      <c r="DB15" s="358">
        <v>849028.07</v>
      </c>
      <c r="DC15" s="358">
        <v>1147712.0900000001</v>
      </c>
      <c r="DD15" s="358">
        <v>298684.02</v>
      </c>
      <c r="DE15" s="358">
        <v>597368.04</v>
      </c>
      <c r="DF15" s="358">
        <v>940737.53</v>
      </c>
      <c r="DG15" s="358">
        <v>1240434.5900000001</v>
      </c>
      <c r="DH15" s="358">
        <v>299697.06</v>
      </c>
      <c r="DI15" s="358">
        <v>599394.12</v>
      </c>
      <c r="DJ15" s="358">
        <v>899091.18</v>
      </c>
    </row>
    <row r="16" spans="1:114">
      <c r="A16" s="69"/>
      <c r="B16" s="27" t="s">
        <v>389</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v>-9301</v>
      </c>
      <c r="AD16" s="66">
        <v>-9028</v>
      </c>
      <c r="AE16" s="66">
        <v>-3597</v>
      </c>
      <c r="AF16" s="66">
        <v>-3596.7973500000003</v>
      </c>
      <c r="AG16" s="66">
        <v>-15015</v>
      </c>
      <c r="AH16" s="66">
        <v>-12830</v>
      </c>
      <c r="AI16" s="66">
        <v>-20263.994979999999</v>
      </c>
      <c r="AJ16" s="66">
        <v>868.89535000000001</v>
      </c>
      <c r="AK16" s="66">
        <v>-2315</v>
      </c>
      <c r="AL16" s="357">
        <v>-8289426.6600000001</v>
      </c>
      <c r="AM16" s="357">
        <v>-15277554.16</v>
      </c>
      <c r="AN16" s="357">
        <v>-6359110.1900000004</v>
      </c>
      <c r="AO16" s="357">
        <v>-9484095.6500000004</v>
      </c>
      <c r="AP16" s="357">
        <v>-15452618.68</v>
      </c>
      <c r="AQ16" s="357">
        <v>-23135784.289999999</v>
      </c>
      <c r="AR16" s="357">
        <v>-4281345.51</v>
      </c>
      <c r="AS16" s="357">
        <v>-11264104.449999999</v>
      </c>
      <c r="AT16" s="357">
        <v>-25926942.039999999</v>
      </c>
      <c r="AU16" s="357">
        <v>-20792008.199999999</v>
      </c>
      <c r="AV16" s="357">
        <v>-22771041.329999998</v>
      </c>
      <c r="AW16" s="357">
        <v>-27665793.25</v>
      </c>
      <c r="AX16" s="357">
        <v>-30290606.07</v>
      </c>
      <c r="AY16" s="357">
        <v>-60156177.549999997</v>
      </c>
      <c r="AZ16" s="357">
        <v>5015116.4700000007</v>
      </c>
      <c r="BA16" s="357">
        <v>17453120.960000001</v>
      </c>
      <c r="BB16" s="357">
        <v>661251.66</v>
      </c>
      <c r="BC16" s="357">
        <v>-3562400.63</v>
      </c>
      <c r="BD16" s="357">
        <v>-19895772.100000001</v>
      </c>
      <c r="BE16" s="357">
        <v>-26689225.050000001</v>
      </c>
      <c r="BF16" s="357">
        <v>-32636353.039999999</v>
      </c>
      <c r="BG16" s="68"/>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v>-9301</v>
      </c>
      <c r="CI16" s="66">
        <v>-9028</v>
      </c>
      <c r="CJ16" s="66">
        <v>-3597</v>
      </c>
      <c r="CK16" s="66">
        <v>-15015</v>
      </c>
      <c r="CL16" s="66">
        <v>-12829.682000000001</v>
      </c>
      <c r="CM16" s="66">
        <v>-20263.99798</v>
      </c>
      <c r="CN16" s="66">
        <v>868.90920999999992</v>
      </c>
      <c r="CO16" s="66">
        <v>-2315.23405</v>
      </c>
      <c r="CP16" s="357">
        <v>-8289412.7300000004</v>
      </c>
      <c r="CQ16" s="357">
        <v>-15277540.23</v>
      </c>
      <c r="CR16" s="357">
        <v>-6359110.1900000004</v>
      </c>
      <c r="CS16" s="357">
        <v>-9484095.6500000004</v>
      </c>
      <c r="CT16" s="357">
        <v>-15452618.67</v>
      </c>
      <c r="CU16" s="357">
        <v>-23135784.280000001</v>
      </c>
      <c r="CV16" s="357">
        <v>-4281345.5</v>
      </c>
      <c r="CW16" s="357">
        <v>-11264104.439999999</v>
      </c>
      <c r="CX16" s="357">
        <v>-25926942.030000001</v>
      </c>
      <c r="CY16" s="357">
        <v>-20792008.140000001</v>
      </c>
      <c r="CZ16" s="357">
        <v>-22771041.329999998</v>
      </c>
      <c r="DA16" s="357">
        <v>-27665793.25</v>
      </c>
      <c r="DB16" s="357">
        <v>-30290606.07</v>
      </c>
      <c r="DC16" s="357">
        <v>-60156177.549999997</v>
      </c>
      <c r="DD16" s="357">
        <v>5015116.4700000007</v>
      </c>
      <c r="DE16" s="357">
        <v>17453120.960000001</v>
      </c>
      <c r="DF16" s="357">
        <v>661251.66</v>
      </c>
      <c r="DG16" s="357">
        <v>-3562400.63</v>
      </c>
      <c r="DH16" s="357">
        <v>-19895772.100000001</v>
      </c>
      <c r="DI16" s="357">
        <v>-26689225.050000001</v>
      </c>
      <c r="DJ16" s="357">
        <v>-32636353.039999999</v>
      </c>
    </row>
    <row r="17" spans="2:114">
      <c r="B17" s="134" t="s">
        <v>122</v>
      </c>
      <c r="C17" s="135">
        <v>164429.63219999999</v>
      </c>
      <c r="D17" s="135">
        <v>330056.24388000002</v>
      </c>
      <c r="E17" s="135">
        <v>821114.03581000003</v>
      </c>
      <c r="F17" s="135">
        <v>1025815</v>
      </c>
      <c r="G17" s="135">
        <v>193973.99999999997</v>
      </c>
      <c r="H17" s="135">
        <v>386326.46799999999</v>
      </c>
      <c r="I17" s="135">
        <v>954348</v>
      </c>
      <c r="J17" s="135">
        <v>1226996</v>
      </c>
      <c r="K17" s="135">
        <v>289195</v>
      </c>
      <c r="L17" s="135">
        <v>577992</v>
      </c>
      <c r="M17" s="135">
        <v>1235401</v>
      </c>
      <c r="N17" s="135">
        <v>1566982</v>
      </c>
      <c r="O17" s="135">
        <v>293713</v>
      </c>
      <c r="P17" s="135">
        <v>579713</v>
      </c>
      <c r="Q17" s="135">
        <v>1253037</v>
      </c>
      <c r="R17" s="135">
        <v>1632367</v>
      </c>
      <c r="S17" s="135">
        <v>380080</v>
      </c>
      <c r="T17" s="135">
        <v>812040</v>
      </c>
      <c r="U17" s="135">
        <v>1195651</v>
      </c>
      <c r="V17" s="135">
        <v>1699368</v>
      </c>
      <c r="W17" s="135">
        <v>445171.9</v>
      </c>
      <c r="X17" s="135">
        <v>805627.71900000004</v>
      </c>
      <c r="Y17" s="135">
        <v>1211059</v>
      </c>
      <c r="Z17" s="135">
        <v>1543950</v>
      </c>
      <c r="AA17" s="135">
        <v>370466</v>
      </c>
      <c r="AB17" s="135">
        <v>570163</v>
      </c>
      <c r="AC17" s="135">
        <v>814437</v>
      </c>
      <c r="AD17" s="135">
        <v>1213594</v>
      </c>
      <c r="AE17" s="135">
        <v>353928</v>
      </c>
      <c r="AF17" s="135">
        <v>372123.15470000001</v>
      </c>
      <c r="AG17" s="135">
        <v>788557</v>
      </c>
      <c r="AH17" s="135">
        <v>1264151.9999899999</v>
      </c>
      <c r="AI17" s="135">
        <v>1808292.9682499999</v>
      </c>
      <c r="AJ17" s="135">
        <v>383551.07345999999</v>
      </c>
      <c r="AK17" s="135">
        <v>856469</v>
      </c>
      <c r="AL17" s="359">
        <v>1511013717.3899999</v>
      </c>
      <c r="AM17" s="359">
        <v>2029872001</v>
      </c>
      <c r="AN17" s="359">
        <f>'[16]DRE IFRS e REG'!$U$34</f>
        <v>834991024.29999995</v>
      </c>
      <c r="AO17" s="359">
        <v>1589232482.3499997</v>
      </c>
      <c r="AP17" s="359">
        <v>2610532000</v>
      </c>
      <c r="AQ17" s="359">
        <v>3874611606.2400002</v>
      </c>
      <c r="AR17" s="359">
        <v>977582670.70000005</v>
      </c>
      <c r="AS17" s="359">
        <v>1949423553.2799997</v>
      </c>
      <c r="AT17" s="359">
        <v>2979784462.0099998</v>
      </c>
      <c r="AU17" s="359">
        <v>3767853455.04</v>
      </c>
      <c r="AV17" s="359">
        <v>861081579.49000001</v>
      </c>
      <c r="AW17" s="359">
        <v>1775607720.5599999</v>
      </c>
      <c r="AX17" s="359">
        <v>2286000924.1900001</v>
      </c>
      <c r="AY17" s="359">
        <v>2869407820.1799998</v>
      </c>
      <c r="AZ17" s="359">
        <v>755060535.36034644</v>
      </c>
      <c r="BA17" s="359">
        <v>1501561175.00964</v>
      </c>
      <c r="BB17" s="359">
        <v>2253983697.6924696</v>
      </c>
      <c r="BC17" s="359">
        <v>3694622024.3700004</v>
      </c>
      <c r="BD17" s="359">
        <v>801593563.48305309</v>
      </c>
      <c r="BE17" s="359">
        <v>1794988404.3</v>
      </c>
      <c r="BF17" s="359">
        <v>2871738483.9400001</v>
      </c>
      <c r="BG17" s="68"/>
      <c r="BH17" s="135">
        <v>204430.63219999999</v>
      </c>
      <c r="BI17" s="135">
        <v>413011.24388000002</v>
      </c>
      <c r="BJ17" s="135">
        <v>641921.03581000003</v>
      </c>
      <c r="BK17" s="135">
        <v>894668</v>
      </c>
      <c r="BL17" s="135">
        <v>249418</v>
      </c>
      <c r="BM17" s="135">
        <v>498035.78899999999</v>
      </c>
      <c r="BN17" s="135">
        <v>857617</v>
      </c>
      <c r="BO17" s="135">
        <v>1210688</v>
      </c>
      <c r="BP17" s="135">
        <v>359982</v>
      </c>
      <c r="BQ17" s="135">
        <v>722714</v>
      </c>
      <c r="BR17" s="135">
        <v>1113285</v>
      </c>
      <c r="BS17" s="135">
        <v>1507179</v>
      </c>
      <c r="BT17" s="135">
        <v>387734</v>
      </c>
      <c r="BU17" s="135">
        <v>781763</v>
      </c>
      <c r="BV17" s="135">
        <v>1204084</v>
      </c>
      <c r="BW17" s="135">
        <v>1628340</v>
      </c>
      <c r="BX17" s="135">
        <v>420914</v>
      </c>
      <c r="BY17" s="135">
        <v>842739</v>
      </c>
      <c r="BZ17" s="135">
        <v>1289475</v>
      </c>
      <c r="CA17" s="135">
        <v>1732572</v>
      </c>
      <c r="CB17" s="135">
        <v>446711</v>
      </c>
      <c r="CC17" s="135">
        <v>879022</v>
      </c>
      <c r="CD17" s="135">
        <v>1359351</v>
      </c>
      <c r="CE17" s="135">
        <v>1838712</v>
      </c>
      <c r="CF17" s="135">
        <v>481893</v>
      </c>
      <c r="CG17" s="135">
        <v>958766</v>
      </c>
      <c r="CH17" s="135">
        <v>1415990</v>
      </c>
      <c r="CI17" s="135">
        <v>1904493</v>
      </c>
      <c r="CJ17" s="135">
        <v>460770</v>
      </c>
      <c r="CK17" s="135">
        <v>917620</v>
      </c>
      <c r="CL17" s="135">
        <v>1319899</v>
      </c>
      <c r="CM17" s="135">
        <v>1692569.19786</v>
      </c>
      <c r="CN17" s="135">
        <v>403228.67469000001</v>
      </c>
      <c r="CO17" s="135">
        <v>804345.61621000001</v>
      </c>
      <c r="CP17" s="359">
        <v>1174471856.2800002</v>
      </c>
      <c r="CQ17" s="359">
        <v>1551742161.8300002</v>
      </c>
      <c r="CR17" s="359">
        <v>412584672.00999999</v>
      </c>
      <c r="CS17" s="359">
        <v>841046624.47000003</v>
      </c>
      <c r="CT17" s="359">
        <v>1264911439.3299999</v>
      </c>
      <c r="CU17" s="359">
        <v>1688004152.8</v>
      </c>
      <c r="CV17" s="359">
        <v>426737067.23000002</v>
      </c>
      <c r="CW17" s="359">
        <v>869080949.96999991</v>
      </c>
      <c r="CX17" s="359">
        <v>1414674660</v>
      </c>
      <c r="CY17" s="359">
        <v>2019631287.9799998</v>
      </c>
      <c r="CZ17" s="359">
        <v>578164422.62</v>
      </c>
      <c r="DA17" s="359">
        <v>1192768752.0799999</v>
      </c>
      <c r="DB17" s="359">
        <v>1835713924.49</v>
      </c>
      <c r="DC17" s="359">
        <v>2453056894.6900001</v>
      </c>
      <c r="DD17" s="359">
        <v>648865636.43180895</v>
      </c>
      <c r="DE17" s="359">
        <v>1335597491.4736199</v>
      </c>
      <c r="DF17" s="359">
        <v>1998213638.3379102</v>
      </c>
      <c r="DG17" s="359">
        <v>2680896445.9200001</v>
      </c>
      <c r="DH17" s="359">
        <v>639929544.254287</v>
      </c>
      <c r="DI17" s="359">
        <v>1284479978.8799999</v>
      </c>
      <c r="DJ17" s="359">
        <v>1939269327.75</v>
      </c>
    </row>
    <row r="18" spans="2:114" ht="6.75" customHeight="1">
      <c r="B18" s="28"/>
      <c r="C18" s="59"/>
      <c r="D18" s="59"/>
      <c r="E18" s="59"/>
      <c r="F18" s="5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68"/>
      <c r="BH18" s="59"/>
      <c r="BI18" s="59"/>
      <c r="BJ18" s="59"/>
      <c r="BK18" s="59"/>
      <c r="BL18" s="59"/>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375"/>
      <c r="CQ18" s="375"/>
      <c r="CR18" s="375"/>
      <c r="CS18" s="375"/>
      <c r="CT18" s="70"/>
      <c r="CU18" s="70"/>
      <c r="CV18" s="70"/>
      <c r="CW18" s="70"/>
      <c r="CX18" s="70"/>
      <c r="CY18" s="70"/>
      <c r="CZ18" s="376"/>
      <c r="DA18" s="376"/>
      <c r="DB18" s="376"/>
      <c r="DC18" s="376"/>
      <c r="DD18" s="376"/>
      <c r="DE18" s="376"/>
      <c r="DF18" s="376"/>
      <c r="DG18" s="376"/>
      <c r="DH18" s="376"/>
      <c r="DI18" s="376"/>
      <c r="DJ18" s="376"/>
    </row>
    <row r="19" spans="2:114">
      <c r="B19" s="176" t="s">
        <v>375</v>
      </c>
      <c r="C19" s="177">
        <v>-14109</v>
      </c>
      <c r="D19" s="177">
        <v>-29127</v>
      </c>
      <c r="E19" s="177">
        <v>-54923</v>
      </c>
      <c r="F19" s="177">
        <v>-72597</v>
      </c>
      <c r="G19" s="177">
        <v>-15927</v>
      </c>
      <c r="H19" s="177">
        <v>-31760.285</v>
      </c>
      <c r="I19" s="177">
        <v>-72161</v>
      </c>
      <c r="J19" s="177">
        <v>-100131</v>
      </c>
      <c r="K19" s="177">
        <v>-25927</v>
      </c>
      <c r="L19" s="177">
        <v>-51369</v>
      </c>
      <c r="M19" s="177">
        <v>-96734</v>
      </c>
      <c r="N19" s="177">
        <v>-119131</v>
      </c>
      <c r="O19" s="177">
        <v>-26176</v>
      </c>
      <c r="P19" s="177">
        <v>-52451</v>
      </c>
      <c r="Q19" s="177">
        <v>-103672</v>
      </c>
      <c r="R19" s="177">
        <v>-136563</v>
      </c>
      <c r="S19" s="177">
        <v>-37554</v>
      </c>
      <c r="T19" s="177">
        <v>-77322</v>
      </c>
      <c r="U19" s="177">
        <v>-112696</v>
      </c>
      <c r="V19" s="177">
        <v>-156903</v>
      </c>
      <c r="W19" s="177">
        <v>-40199</v>
      </c>
      <c r="X19" s="177">
        <v>-77298</v>
      </c>
      <c r="Y19" s="177">
        <v>-118118</v>
      </c>
      <c r="Z19" s="177">
        <v>-152876</v>
      </c>
      <c r="AA19" s="177">
        <v>-38146</v>
      </c>
      <c r="AB19" s="177">
        <v>-68572</v>
      </c>
      <c r="AC19" s="177">
        <v>-97947</v>
      </c>
      <c r="AD19" s="177">
        <v>-136535</v>
      </c>
      <c r="AE19" s="177">
        <v>-37223</v>
      </c>
      <c r="AF19" s="177">
        <v>-38157.712989999993</v>
      </c>
      <c r="AG19" s="177">
        <v>-80327</v>
      </c>
      <c r="AH19" s="177">
        <v>-124684</v>
      </c>
      <c r="AI19" s="177">
        <v>-173054.97538000002</v>
      </c>
      <c r="AJ19" s="177">
        <v>-41301.673640000001</v>
      </c>
      <c r="AK19" s="177">
        <v>-86726</v>
      </c>
      <c r="AL19" s="299">
        <v>-143517347.56</v>
      </c>
      <c r="AM19" s="299">
        <v>-189882000</v>
      </c>
      <c r="AN19" s="299">
        <f>'[16]DRE IFRS e REG'!$U$40</f>
        <v>-74922000</v>
      </c>
      <c r="AO19" s="299">
        <v>-143161371.54000002</v>
      </c>
      <c r="AP19" s="299">
        <v>-223239970.44999999</v>
      </c>
      <c r="AQ19" s="299">
        <v>-313324826.04000002</v>
      </c>
      <c r="AR19" s="299">
        <v>-69133800.930000007</v>
      </c>
      <c r="AS19" s="299">
        <v>-136653535.97999999</v>
      </c>
      <c r="AT19" s="299">
        <v>-224692470.84999999</v>
      </c>
      <c r="AU19" s="299">
        <v>-295803178.38</v>
      </c>
      <c r="AV19" s="299">
        <v>-65435660.259999998</v>
      </c>
      <c r="AW19" s="299">
        <v>-132240170.67</v>
      </c>
      <c r="AX19" s="299">
        <v>-178841202.18000001</v>
      </c>
      <c r="AY19" s="299">
        <v>-252891395.44</v>
      </c>
      <c r="AZ19" s="299">
        <v>-65261417.910186313</v>
      </c>
      <c r="BA19" s="299">
        <v>-129259535.46579471</v>
      </c>
      <c r="BB19" s="299">
        <v>-192718451.48461699</v>
      </c>
      <c r="BC19" s="299">
        <v>-332506357.75</v>
      </c>
      <c r="BD19" s="299">
        <v>-72107736.359719604</v>
      </c>
      <c r="BE19" s="299">
        <v>-154396872.11000001</v>
      </c>
      <c r="BF19" s="299">
        <v>-240156423.06</v>
      </c>
      <c r="BG19" s="68"/>
      <c r="BH19" s="177">
        <v>-15797</v>
      </c>
      <c r="BI19" s="177">
        <v>-31568</v>
      </c>
      <c r="BJ19" s="177">
        <v>-48937</v>
      </c>
      <c r="BK19" s="177">
        <v>-66540</v>
      </c>
      <c r="BL19" s="177">
        <v>-18197</v>
      </c>
      <c r="BM19" s="177">
        <v>-36544.187999999995</v>
      </c>
      <c r="BN19" s="177">
        <v>-66117</v>
      </c>
      <c r="BO19" s="177">
        <v>-95920</v>
      </c>
      <c r="BP19" s="177">
        <v>-29933</v>
      </c>
      <c r="BQ19" s="177">
        <v>-59322</v>
      </c>
      <c r="BR19" s="177">
        <v>-90396</v>
      </c>
      <c r="BS19" s="177">
        <v>-121039</v>
      </c>
      <c r="BT19" s="177">
        <v>-30441</v>
      </c>
      <c r="BU19" s="177">
        <v>-61616</v>
      </c>
      <c r="BV19" s="177">
        <v>-98788</v>
      </c>
      <c r="BW19" s="177">
        <v>-132736</v>
      </c>
      <c r="BX19" s="177">
        <v>-38337</v>
      </c>
      <c r="BY19" s="177">
        <v>-76613</v>
      </c>
      <c r="BZ19" s="177">
        <v>-113848</v>
      </c>
      <c r="CA19" s="177">
        <v>-154155</v>
      </c>
      <c r="CB19" s="177">
        <v>-39442</v>
      </c>
      <c r="CC19" s="177">
        <v>-79749</v>
      </c>
      <c r="CD19" s="177">
        <v>-123352</v>
      </c>
      <c r="CE19" s="177">
        <v>-166024</v>
      </c>
      <c r="CF19" s="177">
        <v>-42870</v>
      </c>
      <c r="CG19" s="177">
        <v>-86514</v>
      </c>
      <c r="CH19" s="177">
        <v>-126718</v>
      </c>
      <c r="CI19" s="177">
        <v>-169591</v>
      </c>
      <c r="CJ19" s="177">
        <v>-42186</v>
      </c>
      <c r="CK19" s="177">
        <v>-85091</v>
      </c>
      <c r="CL19" s="177">
        <v>-125199</v>
      </c>
      <c r="CM19" s="177">
        <v>-165909</v>
      </c>
      <c r="CN19" s="177">
        <v>-40568.275420000005</v>
      </c>
      <c r="CO19" s="177">
        <v>-81495.557249999998</v>
      </c>
      <c r="CP19" s="358">
        <v>-119730929.53</v>
      </c>
      <c r="CQ19" s="358">
        <v>-157537764.75</v>
      </c>
      <c r="CR19" s="358">
        <v>-39776908.719999999</v>
      </c>
      <c r="CS19" s="358">
        <v>-82514144.870000005</v>
      </c>
      <c r="CT19" s="299">
        <v>-123062889.98</v>
      </c>
      <c r="CU19" s="299">
        <v>-163210021.44</v>
      </c>
      <c r="CV19" s="299">
        <v>-40336553.899999999</v>
      </c>
      <c r="CW19" s="299">
        <v>-80304709.939999998</v>
      </c>
      <c r="CX19" s="299">
        <v>-128394855.44</v>
      </c>
      <c r="CY19" s="299">
        <v>-182491155.37</v>
      </c>
      <c r="CZ19" s="358">
        <v>-52037749.280000001</v>
      </c>
      <c r="DA19" s="358">
        <v>-106567057.54000001</v>
      </c>
      <c r="DB19" s="358">
        <v>-165646685.13999999</v>
      </c>
      <c r="DC19" s="358">
        <v>-224875449.54000002</v>
      </c>
      <c r="DD19" s="358">
        <v>-59343407.29161381</v>
      </c>
      <c r="DE19" s="358">
        <v>-121614277.45322761</v>
      </c>
      <c r="DF19" s="358">
        <v>-185847833.97744</v>
      </c>
      <c r="DG19" s="358">
        <v>-251209821.15000004</v>
      </c>
      <c r="DH19" s="358">
        <v>-64068591.834212415</v>
      </c>
      <c r="DI19" s="358">
        <v>-128948089.55000001</v>
      </c>
      <c r="DJ19" s="358">
        <v>-191191210.41</v>
      </c>
    </row>
    <row r="20" spans="2:114" ht="6" customHeight="1">
      <c r="B20" s="28"/>
      <c r="C20" s="59"/>
      <c r="D20" s="59"/>
      <c r="E20" s="59"/>
      <c r="F20" s="59"/>
      <c r="G20" s="70"/>
      <c r="H20" s="70"/>
      <c r="I20" s="70"/>
      <c r="J20" s="70"/>
      <c r="K20" s="70"/>
      <c r="L20" s="70"/>
      <c r="M20" s="70"/>
      <c r="N20" s="70"/>
      <c r="O20" s="70"/>
      <c r="P20" s="70"/>
      <c r="Q20" s="70"/>
      <c r="R20" s="70"/>
      <c r="S20" s="70"/>
      <c r="T20" s="70"/>
      <c r="U20" s="70"/>
      <c r="V20" s="70"/>
      <c r="W20" s="70"/>
      <c r="X20" s="70">
        <v>0</v>
      </c>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68"/>
      <c r="BH20" s="59"/>
      <c r="BI20" s="59"/>
      <c r="BJ20" s="59"/>
      <c r="BK20" s="59"/>
      <c r="BL20" s="59"/>
      <c r="BM20" s="70"/>
      <c r="BN20" s="70"/>
      <c r="BO20" s="70"/>
      <c r="BP20" s="70"/>
      <c r="BQ20" s="70"/>
      <c r="BR20" s="70"/>
      <c r="BS20" s="70"/>
      <c r="BT20" s="70"/>
      <c r="BU20" s="70"/>
      <c r="BV20" s="70"/>
      <c r="BW20" s="70"/>
      <c r="BX20" s="70"/>
      <c r="BY20" s="70"/>
      <c r="BZ20" s="70"/>
      <c r="CA20" s="70"/>
      <c r="CB20" s="70"/>
      <c r="CC20" s="70">
        <v>0</v>
      </c>
      <c r="CD20" s="70"/>
      <c r="CE20" s="70"/>
      <c r="CF20" s="70"/>
      <c r="CG20" s="70"/>
      <c r="CH20" s="70"/>
      <c r="CI20" s="70"/>
      <c r="CJ20" s="70"/>
      <c r="CK20" s="70"/>
      <c r="CL20" s="70"/>
      <c r="CM20" s="70"/>
      <c r="CN20" s="70"/>
      <c r="CO20" s="70"/>
      <c r="CP20" s="376"/>
      <c r="CQ20" s="376"/>
      <c r="CR20" s="376"/>
      <c r="CS20" s="376"/>
      <c r="CT20" s="70"/>
      <c r="CU20" s="70"/>
      <c r="CV20" s="70"/>
      <c r="CW20" s="70"/>
      <c r="CX20" s="70"/>
      <c r="CY20" s="70"/>
      <c r="CZ20" s="376"/>
      <c r="DA20" s="376"/>
      <c r="DB20" s="376"/>
      <c r="DC20" s="376"/>
      <c r="DD20" s="376"/>
      <c r="DE20" s="376"/>
      <c r="DF20" s="376"/>
      <c r="DG20" s="376"/>
      <c r="DH20" s="376"/>
      <c r="DI20" s="376"/>
      <c r="DJ20" s="376"/>
    </row>
    <row r="21" spans="2:114">
      <c r="B21" s="134" t="s">
        <v>28</v>
      </c>
      <c r="C21" s="135">
        <v>150320.63219999999</v>
      </c>
      <c r="D21" s="135">
        <v>300929.24388000002</v>
      </c>
      <c r="E21" s="135">
        <v>766191.03581000003</v>
      </c>
      <c r="F21" s="135">
        <v>953218</v>
      </c>
      <c r="G21" s="135">
        <v>178046.99999999997</v>
      </c>
      <c r="H21" s="135">
        <v>354566.18300000002</v>
      </c>
      <c r="I21" s="135">
        <v>882187</v>
      </c>
      <c r="J21" s="135">
        <v>1126865</v>
      </c>
      <c r="K21" s="135">
        <v>263268</v>
      </c>
      <c r="L21" s="135">
        <v>526623</v>
      </c>
      <c r="M21" s="135">
        <v>1138667</v>
      </c>
      <c r="N21" s="135">
        <v>1447851</v>
      </c>
      <c r="O21" s="135">
        <v>267537</v>
      </c>
      <c r="P21" s="135">
        <v>527262</v>
      </c>
      <c r="Q21" s="135">
        <v>1149365</v>
      </c>
      <c r="R21" s="135">
        <v>1495804</v>
      </c>
      <c r="S21" s="135">
        <v>342526</v>
      </c>
      <c r="T21" s="135">
        <v>734718</v>
      </c>
      <c r="U21" s="135">
        <v>1082955</v>
      </c>
      <c r="V21" s="135">
        <v>1542465</v>
      </c>
      <c r="W21" s="135">
        <v>404972.9</v>
      </c>
      <c r="X21" s="135">
        <v>728329.71900000004</v>
      </c>
      <c r="Y21" s="135">
        <v>1092941</v>
      </c>
      <c r="Z21" s="135">
        <v>1391074</v>
      </c>
      <c r="AA21" s="135">
        <v>332320</v>
      </c>
      <c r="AB21" s="135">
        <v>501591</v>
      </c>
      <c r="AC21" s="135">
        <v>716490</v>
      </c>
      <c r="AD21" s="135">
        <v>1077059</v>
      </c>
      <c r="AE21" s="135">
        <v>316705</v>
      </c>
      <c r="AF21" s="135">
        <v>333966</v>
      </c>
      <c r="AG21" s="135">
        <v>708230</v>
      </c>
      <c r="AH21" s="135">
        <v>1139467.9999899999</v>
      </c>
      <c r="AI21" s="135">
        <v>1635237</v>
      </c>
      <c r="AJ21" s="135">
        <v>342249.39981999999</v>
      </c>
      <c r="AK21" s="135">
        <v>769743</v>
      </c>
      <c r="AL21" s="302">
        <v>1367496369.8299999</v>
      </c>
      <c r="AM21" s="302">
        <v>1794960720.6900001</v>
      </c>
      <c r="AN21" s="302">
        <f>'[16]DRE IFRS e REG'!$U$41</f>
        <v>760069024.29999995</v>
      </c>
      <c r="AO21" s="302">
        <v>1446071110.8099997</v>
      </c>
      <c r="AP21" s="302">
        <v>2387292029.5500002</v>
      </c>
      <c r="AQ21" s="302">
        <v>3561286780.2000003</v>
      </c>
      <c r="AR21" s="302">
        <v>908448869.76999998</v>
      </c>
      <c r="AS21" s="302">
        <v>1812770017.2999997</v>
      </c>
      <c r="AT21" s="302">
        <v>2755091991.1599998</v>
      </c>
      <c r="AU21" s="302">
        <v>3472050276.6599998</v>
      </c>
      <c r="AV21" s="302">
        <v>795645919.23000002</v>
      </c>
      <c r="AW21" s="302">
        <v>1643367549.8899999</v>
      </c>
      <c r="AX21" s="302">
        <v>2107159722.01</v>
      </c>
      <c r="AY21" s="302">
        <v>2616516424.7399998</v>
      </c>
      <c r="AZ21" s="302">
        <v>689799117.45016003</v>
      </c>
      <c r="BA21" s="302">
        <v>1372301639.5438452</v>
      </c>
      <c r="BB21" s="302">
        <v>2061265246.2078526</v>
      </c>
      <c r="BC21" s="302">
        <v>3362115666.6200004</v>
      </c>
      <c r="BD21" s="302">
        <v>729485827.12333357</v>
      </c>
      <c r="BE21" s="302">
        <v>1640591532.1900001</v>
      </c>
      <c r="BF21" s="302">
        <v>2631582060.8800001</v>
      </c>
      <c r="BG21" s="68"/>
      <c r="BH21" s="135">
        <v>188633.63219999999</v>
      </c>
      <c r="BI21" s="135">
        <v>381443.24388000002</v>
      </c>
      <c r="BJ21" s="135">
        <v>592984.03581000003</v>
      </c>
      <c r="BK21" s="135">
        <v>828128</v>
      </c>
      <c r="BL21" s="135">
        <v>231221</v>
      </c>
      <c r="BM21" s="135">
        <v>461491.60100000002</v>
      </c>
      <c r="BN21" s="135">
        <v>791500</v>
      </c>
      <c r="BO21" s="135">
        <v>1114768</v>
      </c>
      <c r="BP21" s="135">
        <v>330049</v>
      </c>
      <c r="BQ21" s="135">
        <v>663392</v>
      </c>
      <c r="BR21" s="135">
        <v>1022889</v>
      </c>
      <c r="BS21" s="135">
        <v>1386140</v>
      </c>
      <c r="BT21" s="135">
        <v>357293</v>
      </c>
      <c r="BU21" s="135">
        <v>720147</v>
      </c>
      <c r="BV21" s="135">
        <v>1105296</v>
      </c>
      <c r="BW21" s="135">
        <v>1495604</v>
      </c>
      <c r="BX21" s="135">
        <v>382577</v>
      </c>
      <c r="BY21" s="135">
        <v>766126</v>
      </c>
      <c r="BZ21" s="135">
        <v>1175627</v>
      </c>
      <c r="CA21" s="135">
        <v>1578417</v>
      </c>
      <c r="CB21" s="135">
        <v>407269</v>
      </c>
      <c r="CC21" s="135">
        <v>799273</v>
      </c>
      <c r="CD21" s="135">
        <v>1235999</v>
      </c>
      <c r="CE21" s="135">
        <v>1672688</v>
      </c>
      <c r="CF21" s="135">
        <v>439023</v>
      </c>
      <c r="CG21" s="135">
        <v>872252</v>
      </c>
      <c r="CH21" s="135">
        <v>1289272</v>
      </c>
      <c r="CI21" s="135">
        <v>1734902</v>
      </c>
      <c r="CJ21" s="135">
        <v>418584</v>
      </c>
      <c r="CK21" s="135">
        <v>832529</v>
      </c>
      <c r="CL21" s="135">
        <v>1194701.3870000001</v>
      </c>
      <c r="CM21" s="135">
        <v>1526660.4636200001</v>
      </c>
      <c r="CN21" s="135">
        <v>362660.39926999999</v>
      </c>
      <c r="CO21" s="135">
        <v>722850.05896000005</v>
      </c>
      <c r="CP21" s="359">
        <v>1054740926.7500002</v>
      </c>
      <c r="CQ21" s="359">
        <v>1394204397.0800002</v>
      </c>
      <c r="CR21" s="359">
        <v>372807763.28999996</v>
      </c>
      <c r="CS21" s="359">
        <v>758532479.60000002</v>
      </c>
      <c r="CT21" s="302">
        <v>1141847549.3499999</v>
      </c>
      <c r="CU21" s="302">
        <v>1524794000</v>
      </c>
      <c r="CV21" s="302">
        <v>386400513.33000004</v>
      </c>
      <c r="CW21" s="302">
        <v>788776240.02999997</v>
      </c>
      <c r="CX21" s="302">
        <v>1286279804.5599999</v>
      </c>
      <c r="CY21" s="302">
        <v>1837140132.6099997</v>
      </c>
      <c r="CZ21" s="359">
        <v>526126673.34000003</v>
      </c>
      <c r="DA21" s="359">
        <v>1086201694.54</v>
      </c>
      <c r="DB21" s="359">
        <v>1670067239.3499999</v>
      </c>
      <c r="DC21" s="359">
        <v>2228181445.1500001</v>
      </c>
      <c r="DD21" s="359">
        <v>589522229.14019525</v>
      </c>
      <c r="DE21" s="359">
        <v>1213983214.0203924</v>
      </c>
      <c r="DF21" s="359">
        <v>1812365804.3604703</v>
      </c>
      <c r="DG21" s="359">
        <v>2429686624.77</v>
      </c>
      <c r="DH21" s="359">
        <v>575860952.4200747</v>
      </c>
      <c r="DI21" s="359">
        <v>1155531889.3299999</v>
      </c>
      <c r="DJ21" s="359">
        <v>1748078117.3399999</v>
      </c>
    </row>
    <row r="22" spans="2:114" ht="4.5" customHeight="1">
      <c r="B22" s="28"/>
      <c r="C22" s="70"/>
      <c r="D22" s="70"/>
      <c r="E22" s="70"/>
      <c r="F22" s="65"/>
      <c r="G22" s="66"/>
      <c r="H22" s="70"/>
      <c r="I22" s="70"/>
      <c r="J22" s="70"/>
      <c r="K22" s="65"/>
      <c r="L22" s="65"/>
      <c r="M22" s="65"/>
      <c r="N22" s="65"/>
      <c r="O22" s="65"/>
      <c r="P22" s="65"/>
      <c r="Q22" s="65"/>
      <c r="R22" s="65"/>
      <c r="S22" s="65"/>
      <c r="T22" s="65"/>
      <c r="U22" s="65"/>
      <c r="V22" s="65"/>
      <c r="W22" s="65"/>
      <c r="X22" s="65">
        <v>0</v>
      </c>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8"/>
      <c r="BH22" s="70"/>
      <c r="BI22" s="70"/>
      <c r="BJ22" s="70"/>
      <c r="BK22" s="70"/>
      <c r="BL22" s="65"/>
      <c r="BM22" s="66"/>
      <c r="BN22" s="70"/>
      <c r="BO22" s="70"/>
      <c r="BP22" s="70"/>
      <c r="BQ22" s="65"/>
      <c r="BR22" s="65"/>
      <c r="BS22" s="65"/>
      <c r="BT22" s="65"/>
      <c r="BU22" s="65"/>
      <c r="BV22" s="65"/>
      <c r="BW22" s="65"/>
      <c r="BX22" s="65"/>
      <c r="BY22" s="65"/>
      <c r="BZ22" s="65"/>
      <c r="CA22" s="65"/>
      <c r="CB22" s="65"/>
      <c r="CC22" s="65">
        <v>0</v>
      </c>
      <c r="CD22" s="65"/>
      <c r="CE22" s="65"/>
      <c r="CF22" s="65"/>
      <c r="CG22" s="65"/>
      <c r="CH22" s="65"/>
      <c r="CI22" s="65"/>
      <c r="CJ22" s="65"/>
      <c r="CK22" s="65">
        <v>0</v>
      </c>
      <c r="CL22" s="65"/>
      <c r="CM22" s="65"/>
      <c r="CN22" s="65"/>
      <c r="CO22" s="65"/>
      <c r="CP22" s="377"/>
      <c r="CQ22" s="377"/>
      <c r="CR22" s="377"/>
      <c r="CS22" s="377"/>
      <c r="CT22" s="65"/>
      <c r="CU22" s="65"/>
      <c r="CV22" s="65"/>
      <c r="CW22" s="65"/>
      <c r="CX22" s="65"/>
      <c r="CY22" s="65"/>
      <c r="CZ22" s="377"/>
      <c r="DA22" s="377"/>
      <c r="DB22" s="377"/>
      <c r="DC22" s="377"/>
      <c r="DD22" s="377"/>
      <c r="DE22" s="377"/>
      <c r="DF22" s="377"/>
      <c r="DG22" s="377"/>
      <c r="DH22" s="377"/>
      <c r="DI22" s="377"/>
      <c r="DJ22" s="377"/>
    </row>
    <row r="23" spans="2:114">
      <c r="B23" s="178" t="s">
        <v>38</v>
      </c>
      <c r="C23" s="183">
        <v>-19175</v>
      </c>
      <c r="D23" s="183">
        <v>-40093</v>
      </c>
      <c r="E23" s="183">
        <v>-64621</v>
      </c>
      <c r="F23" s="183">
        <v>-104534</v>
      </c>
      <c r="G23" s="183">
        <v>-28304</v>
      </c>
      <c r="H23" s="183">
        <v>-59432.15</v>
      </c>
      <c r="I23" s="183">
        <v>-107506</v>
      </c>
      <c r="J23" s="183">
        <v>-164549</v>
      </c>
      <c r="K23" s="183">
        <v>-69973</v>
      </c>
      <c r="L23" s="183">
        <v>-138769</v>
      </c>
      <c r="M23" s="183">
        <v>-204423</v>
      </c>
      <c r="N23" s="183">
        <v>-305700</v>
      </c>
      <c r="O23" s="183">
        <v>-56124</v>
      </c>
      <c r="P23" s="183">
        <v>-106253</v>
      </c>
      <c r="Q23" s="183">
        <v>-156774</v>
      </c>
      <c r="R23" s="183">
        <v>-243272</v>
      </c>
      <c r="S23" s="183">
        <v>-44507</v>
      </c>
      <c r="T23" s="183">
        <v>-94627</v>
      </c>
      <c r="U23" s="183">
        <v>-158241</v>
      </c>
      <c r="V23" s="183">
        <v>-221841</v>
      </c>
      <c r="W23" s="183">
        <v>-40204</v>
      </c>
      <c r="X23" s="183">
        <v>-96090</v>
      </c>
      <c r="Y23" s="183">
        <v>-163511</v>
      </c>
      <c r="Z23" s="183">
        <v>-255688</v>
      </c>
      <c r="AA23" s="183">
        <v>-65543</v>
      </c>
      <c r="AB23" s="183">
        <v>-120972</v>
      </c>
      <c r="AC23" s="183">
        <v>-202193</v>
      </c>
      <c r="AD23" s="183">
        <v>-319377</v>
      </c>
      <c r="AE23" s="183">
        <v>-65208</v>
      </c>
      <c r="AF23" s="183">
        <v>-70343.138539999985</v>
      </c>
      <c r="AG23" s="183">
        <v>-156933</v>
      </c>
      <c r="AH23" s="183">
        <v>-271556</v>
      </c>
      <c r="AI23" s="183">
        <v>-506639.45475999999</v>
      </c>
      <c r="AJ23" s="183">
        <v>-116551</v>
      </c>
      <c r="AK23" s="183">
        <v>-230931</v>
      </c>
      <c r="AL23" s="301">
        <v>-456361986.09000003</v>
      </c>
      <c r="AM23" s="301">
        <v>-706112712.64999998</v>
      </c>
      <c r="AN23" s="301">
        <v>-255968617.02000001</v>
      </c>
      <c r="AO23" s="301">
        <v>-575689835.80999994</v>
      </c>
      <c r="AP23" s="301">
        <v>-863332031.29999995</v>
      </c>
      <c r="AQ23" s="301">
        <v>-1200523409.6999998</v>
      </c>
      <c r="AR23" s="301">
        <v>-239660535.22999999</v>
      </c>
      <c r="AS23" s="301">
        <v>-409089921.94</v>
      </c>
      <c r="AT23" s="301">
        <v>-643593050.40999997</v>
      </c>
      <c r="AU23" s="301">
        <v>-818231396.24000001</v>
      </c>
      <c r="AV23" s="301">
        <v>-111012761.04000001</v>
      </c>
      <c r="AW23" s="301">
        <v>-259681819.08999994</v>
      </c>
      <c r="AX23" s="301">
        <v>-444857323.93999994</v>
      </c>
      <c r="AY23" s="301">
        <v>-740114518.61000001</v>
      </c>
      <c r="AZ23" s="301">
        <v>-150703029.24000001</v>
      </c>
      <c r="BA23" s="301">
        <v>-439939284.73000002</v>
      </c>
      <c r="BB23" s="301">
        <v>-730792853.68000007</v>
      </c>
      <c r="BC23" s="301">
        <v>-1454550055.95</v>
      </c>
      <c r="BD23" s="301">
        <v>-177782300.77999997</v>
      </c>
      <c r="BE23" s="301">
        <v>-574230595.82999992</v>
      </c>
      <c r="BF23" s="301">
        <v>-1014272412.7099999</v>
      </c>
      <c r="BG23" s="68"/>
      <c r="BH23" s="183">
        <v>-46784</v>
      </c>
      <c r="BI23" s="183">
        <v>-95665</v>
      </c>
      <c r="BJ23" s="183">
        <v>-148022</v>
      </c>
      <c r="BK23" s="183">
        <v>-208271</v>
      </c>
      <c r="BL23" s="183">
        <v>-57673</v>
      </c>
      <c r="BM23" s="183">
        <v>-117926.31</v>
      </c>
      <c r="BN23" s="183">
        <v>-205881</v>
      </c>
      <c r="BO23" s="183">
        <v>-298220</v>
      </c>
      <c r="BP23" s="183">
        <v>-89809</v>
      </c>
      <c r="BQ23" s="183">
        <v>-184712</v>
      </c>
      <c r="BR23" s="183">
        <v>-279248</v>
      </c>
      <c r="BS23" s="183">
        <v>-376655</v>
      </c>
      <c r="BT23" s="183">
        <v>-86551</v>
      </c>
      <c r="BU23" s="183">
        <v>-233128</v>
      </c>
      <c r="BV23" s="183">
        <v>-325891</v>
      </c>
      <c r="BW23" s="183">
        <v>-355845</v>
      </c>
      <c r="BX23" s="183">
        <v>-88864</v>
      </c>
      <c r="BY23" s="183">
        <v>-178953</v>
      </c>
      <c r="BZ23" s="183">
        <v>-271674</v>
      </c>
      <c r="CA23" s="183">
        <v>-369419</v>
      </c>
      <c r="CB23" s="183">
        <v>-89913</v>
      </c>
      <c r="CC23" s="183">
        <v>-190826</v>
      </c>
      <c r="CD23" s="183">
        <v>-282279</v>
      </c>
      <c r="CE23" s="183">
        <v>-381147</v>
      </c>
      <c r="CF23" s="183">
        <v>-91203</v>
      </c>
      <c r="CG23" s="183">
        <v>-186439</v>
      </c>
      <c r="CH23" s="183">
        <v>-288109</v>
      </c>
      <c r="CI23" s="183">
        <v>-387440</v>
      </c>
      <c r="CJ23" s="183">
        <v>-92399</v>
      </c>
      <c r="CK23" s="183">
        <v>-192417</v>
      </c>
      <c r="CL23" s="183">
        <v>-292809.96899999998</v>
      </c>
      <c r="CM23" s="183">
        <v>-413459</v>
      </c>
      <c r="CN23" s="183">
        <v>-99435.749370000005</v>
      </c>
      <c r="CO23" s="183">
        <v>-198586.57047999999</v>
      </c>
      <c r="CP23" s="378">
        <v>-304727545.41000003</v>
      </c>
      <c r="CQ23" s="378">
        <v>-435728043.40000004</v>
      </c>
      <c r="CR23" s="378">
        <v>-117263405.78999999</v>
      </c>
      <c r="CS23" s="378">
        <v>-246701093.72999999</v>
      </c>
      <c r="CT23" s="301">
        <v>-374268460.16999996</v>
      </c>
      <c r="CU23" s="301">
        <v>-517826909.70000005</v>
      </c>
      <c r="CV23" s="301">
        <v>-132785766.88999999</v>
      </c>
      <c r="CW23" s="301">
        <v>-268383221.06</v>
      </c>
      <c r="CX23" s="301">
        <v>-409143294.04999995</v>
      </c>
      <c r="CY23" s="301">
        <v>-581824411.84000003</v>
      </c>
      <c r="CZ23" s="378">
        <v>-143129350.49000001</v>
      </c>
      <c r="DA23" s="378">
        <v>-310330770.40999997</v>
      </c>
      <c r="DB23" s="378">
        <v>-468938191.64999998</v>
      </c>
      <c r="DC23" s="378">
        <v>-634700391.73000002</v>
      </c>
      <c r="DD23" s="378">
        <v>-149861961.94</v>
      </c>
      <c r="DE23" s="378">
        <v>-341225010.14999998</v>
      </c>
      <c r="DF23" s="378">
        <v>-541336197.42999995</v>
      </c>
      <c r="DG23" s="378">
        <v>-719550075.19000006</v>
      </c>
      <c r="DH23" s="378">
        <v>-187318327.67000002</v>
      </c>
      <c r="DI23" s="378">
        <v>-369134133.25999999</v>
      </c>
      <c r="DJ23" s="378">
        <v>-561036169.43000007</v>
      </c>
    </row>
    <row r="24" spans="2:114">
      <c r="B24" s="27" t="s">
        <v>26</v>
      </c>
      <c r="C24" s="66">
        <v>-10742</v>
      </c>
      <c r="D24" s="66">
        <v>-21197</v>
      </c>
      <c r="E24" s="66">
        <v>-33023</v>
      </c>
      <c r="F24" s="66">
        <v>-45541</v>
      </c>
      <c r="G24" s="66">
        <v>-12550</v>
      </c>
      <c r="H24" s="66">
        <v>-25383.487999999998</v>
      </c>
      <c r="I24" s="66">
        <v>-42023</v>
      </c>
      <c r="J24" s="66">
        <v>-54397</v>
      </c>
      <c r="K24" s="66">
        <v>-17186</v>
      </c>
      <c r="L24" s="66">
        <v>-35156</v>
      </c>
      <c r="M24" s="66">
        <v>-55619</v>
      </c>
      <c r="N24" s="66">
        <v>-74001</v>
      </c>
      <c r="O24" s="66">
        <v>-22671</v>
      </c>
      <c r="P24" s="66">
        <v>-44206</v>
      </c>
      <c r="Q24" s="66">
        <v>-66725</v>
      </c>
      <c r="R24" s="66">
        <v>-92397</v>
      </c>
      <c r="S24" s="66">
        <v>-23961</v>
      </c>
      <c r="T24" s="66">
        <v>-47982</v>
      </c>
      <c r="U24" s="66">
        <v>-73773</v>
      </c>
      <c r="V24" s="66">
        <v>-98857</v>
      </c>
      <c r="W24" s="66">
        <v>-28123</v>
      </c>
      <c r="X24" s="66">
        <v>-58747</v>
      </c>
      <c r="Y24" s="66">
        <v>-84677</v>
      </c>
      <c r="Z24" s="66">
        <v>-110518</v>
      </c>
      <c r="AA24" s="66">
        <v>-30457</v>
      </c>
      <c r="AB24" s="66">
        <v>-58133</v>
      </c>
      <c r="AC24" s="66">
        <v>-89787</v>
      </c>
      <c r="AD24" s="66">
        <v>-119161</v>
      </c>
      <c r="AE24" s="66">
        <v>-29564</v>
      </c>
      <c r="AF24" s="66">
        <v>-29564.254989999998</v>
      </c>
      <c r="AG24" s="66">
        <v>-61411</v>
      </c>
      <c r="AH24" s="66">
        <v>-92213</v>
      </c>
      <c r="AI24" s="66">
        <v>-123552.04586</v>
      </c>
      <c r="AJ24" s="66">
        <v>-32742</v>
      </c>
      <c r="AK24" s="66">
        <v>-62572</v>
      </c>
      <c r="AL24" s="298">
        <v>-98093972.620000005</v>
      </c>
      <c r="AM24" s="298">
        <v>-134324128.59999999</v>
      </c>
      <c r="AN24" s="298">
        <v>-38604946.939999998</v>
      </c>
      <c r="AO24" s="298">
        <v>-79725230.420000002</v>
      </c>
      <c r="AP24" s="298">
        <v>-122912203.23999999</v>
      </c>
      <c r="AQ24" s="298">
        <v>-166615656.62</v>
      </c>
      <c r="AR24" s="298">
        <v>-42841537.619999997</v>
      </c>
      <c r="AS24" s="298">
        <v>-86143832.219999999</v>
      </c>
      <c r="AT24" s="298">
        <v>-134308575.53999999</v>
      </c>
      <c r="AU24" s="298">
        <v>-183009349.24000001</v>
      </c>
      <c r="AV24" s="298">
        <v>-49244862.159999996</v>
      </c>
      <c r="AW24" s="298">
        <v>-98478365.569999993</v>
      </c>
      <c r="AX24" s="298">
        <v>-155783537.88999999</v>
      </c>
      <c r="AY24" s="298">
        <v>-210244329.53999999</v>
      </c>
      <c r="AZ24" s="298">
        <v>-53054688.609999999</v>
      </c>
      <c r="BA24" s="298">
        <v>-114789174.56</v>
      </c>
      <c r="BB24" s="298">
        <v>-178734868.72999999</v>
      </c>
      <c r="BC24" s="298">
        <v>-241129232.91</v>
      </c>
      <c r="BD24" s="298">
        <v>-66464856.860000007</v>
      </c>
      <c r="BE24" s="298">
        <v>-128569195.12</v>
      </c>
      <c r="BF24" s="298">
        <v>-192461276.49000001</v>
      </c>
      <c r="BG24" s="68"/>
      <c r="BH24" s="66">
        <v>-10742</v>
      </c>
      <c r="BI24" s="66">
        <v>-21197</v>
      </c>
      <c r="BJ24" s="66">
        <v>-33023</v>
      </c>
      <c r="BK24" s="66">
        <v>-45541</v>
      </c>
      <c r="BL24" s="66">
        <v>-12550</v>
      </c>
      <c r="BM24" s="66">
        <v>-25383.487999999998</v>
      </c>
      <c r="BN24" s="66">
        <v>-42023</v>
      </c>
      <c r="BO24" s="66">
        <v>-54397</v>
      </c>
      <c r="BP24" s="66">
        <v>-17186</v>
      </c>
      <c r="BQ24" s="66">
        <v>-35156</v>
      </c>
      <c r="BR24" s="66">
        <v>-55619</v>
      </c>
      <c r="BS24" s="66">
        <v>-74001</v>
      </c>
      <c r="BT24" s="66">
        <v>-22671</v>
      </c>
      <c r="BU24" s="66">
        <v>-44206</v>
      </c>
      <c r="BV24" s="66">
        <v>-66725</v>
      </c>
      <c r="BW24" s="66">
        <v>-92397</v>
      </c>
      <c r="BX24" s="66">
        <v>-23961</v>
      </c>
      <c r="BY24" s="66">
        <v>-47982</v>
      </c>
      <c r="BZ24" s="66">
        <v>-73773</v>
      </c>
      <c r="CA24" s="66">
        <v>-98857</v>
      </c>
      <c r="CB24" s="66">
        <v>-28123</v>
      </c>
      <c r="CC24" s="66">
        <v>-58747</v>
      </c>
      <c r="CD24" s="66">
        <v>-84677</v>
      </c>
      <c r="CE24" s="66">
        <v>-110518</v>
      </c>
      <c r="CF24" s="66">
        <v>-30457</v>
      </c>
      <c r="CG24" s="66">
        <v>-58133</v>
      </c>
      <c r="CH24" s="66">
        <v>-89787</v>
      </c>
      <c r="CI24" s="66">
        <v>-119161</v>
      </c>
      <c r="CJ24" s="66">
        <v>-29564</v>
      </c>
      <c r="CK24" s="66">
        <v>-61411</v>
      </c>
      <c r="CL24" s="66">
        <v>-92212.928</v>
      </c>
      <c r="CM24" s="66">
        <v>-123552.04586</v>
      </c>
      <c r="CN24" s="66">
        <v>-32741.29391</v>
      </c>
      <c r="CO24" s="66">
        <v>-62571.973549999995</v>
      </c>
      <c r="CP24" s="357">
        <v>-98093972.620000005</v>
      </c>
      <c r="CQ24" s="357">
        <v>-134324128.59999999</v>
      </c>
      <c r="CR24" s="357">
        <v>-38604946.939999998</v>
      </c>
      <c r="CS24" s="357">
        <v>-79725230.420000002</v>
      </c>
      <c r="CT24" s="298">
        <v>-122912203.23999999</v>
      </c>
      <c r="CU24" s="298">
        <v>-166615656.62</v>
      </c>
      <c r="CV24" s="298">
        <v>-42841537.619999997</v>
      </c>
      <c r="CW24" s="298">
        <v>-86143832.219999999</v>
      </c>
      <c r="CX24" s="298">
        <v>-134308870.13999999</v>
      </c>
      <c r="CY24" s="298">
        <v>-183009349.24000001</v>
      </c>
      <c r="CZ24" s="357">
        <v>-49244862.159999996</v>
      </c>
      <c r="DA24" s="357">
        <v>-98478365.569999993</v>
      </c>
      <c r="DB24" s="357">
        <v>-155783537.88999999</v>
      </c>
      <c r="DC24" s="357">
        <v>-210244329.53999999</v>
      </c>
      <c r="DD24" s="357">
        <v>-53054688.609999999</v>
      </c>
      <c r="DE24" s="357">
        <v>-114789174.56</v>
      </c>
      <c r="DF24" s="357">
        <v>-178734868.72999999</v>
      </c>
      <c r="DG24" s="357">
        <v>-241129232.91</v>
      </c>
      <c r="DH24" s="357">
        <v>-66464856.860000007</v>
      </c>
      <c r="DI24" s="357">
        <v>-128569195.12</v>
      </c>
      <c r="DJ24" s="357">
        <v>-192461276.49000001</v>
      </c>
    </row>
    <row r="25" spans="2:114">
      <c r="B25" s="176" t="s">
        <v>27</v>
      </c>
      <c r="C25" s="177">
        <v>-2119</v>
      </c>
      <c r="D25" s="177">
        <v>-4684</v>
      </c>
      <c r="E25" s="177">
        <v>-7145</v>
      </c>
      <c r="F25" s="177">
        <v>-20958</v>
      </c>
      <c r="G25" s="177">
        <v>-1952</v>
      </c>
      <c r="H25" s="177">
        <v>-4130.0389999999998</v>
      </c>
      <c r="I25" s="177">
        <v>-13345</v>
      </c>
      <c r="J25" s="177">
        <v>-27261</v>
      </c>
      <c r="K25" s="177">
        <v>-31367</v>
      </c>
      <c r="L25" s="177">
        <v>-55913</v>
      </c>
      <c r="M25" s="177">
        <v>-77783</v>
      </c>
      <c r="N25" s="177">
        <v>-133213</v>
      </c>
      <c r="O25" s="177">
        <v>-19637</v>
      </c>
      <c r="P25" s="177">
        <v>-32711</v>
      </c>
      <c r="Q25" s="177">
        <v>-54471</v>
      </c>
      <c r="R25" s="177">
        <v>-89109</v>
      </c>
      <c r="S25" s="177">
        <v>-6843</v>
      </c>
      <c r="T25" s="177">
        <v>-16677</v>
      </c>
      <c r="U25" s="177">
        <v>-38982</v>
      </c>
      <c r="V25" s="177">
        <v>-57532</v>
      </c>
      <c r="W25" s="177">
        <v>439</v>
      </c>
      <c r="X25" s="177">
        <v>-4256</v>
      </c>
      <c r="Y25" s="177">
        <v>-30685</v>
      </c>
      <c r="Z25" s="177">
        <v>-74438</v>
      </c>
      <c r="AA25" s="177">
        <v>-20747</v>
      </c>
      <c r="AB25" s="177">
        <v>-27479</v>
      </c>
      <c r="AC25" s="177">
        <v>-54009</v>
      </c>
      <c r="AD25" s="177">
        <v>-119271</v>
      </c>
      <c r="AE25" s="177">
        <v>-18843</v>
      </c>
      <c r="AF25" s="177">
        <v>-23978</v>
      </c>
      <c r="AG25" s="177">
        <v>-57170</v>
      </c>
      <c r="AH25" s="177">
        <v>-118825</v>
      </c>
      <c r="AI25" s="177">
        <v>-281116</v>
      </c>
      <c r="AJ25" s="177">
        <v>-63470</v>
      </c>
      <c r="AK25" s="177">
        <v>-126538</v>
      </c>
      <c r="AL25" s="299">
        <v>-294533872.56999999</v>
      </c>
      <c r="AM25" s="299">
        <v>-477661557.30000001</v>
      </c>
      <c r="AN25" s="299">
        <v>-194851028.81999999</v>
      </c>
      <c r="AO25" s="299">
        <v>-444647614.88999999</v>
      </c>
      <c r="AP25" s="299">
        <v>-665228928.75999999</v>
      </c>
      <c r="AQ25" s="299">
        <v>-922080052.21000004</v>
      </c>
      <c r="AR25" s="299">
        <v>-168580734.19999999</v>
      </c>
      <c r="AS25" s="299">
        <v>-264887543.55000001</v>
      </c>
      <c r="AT25" s="299">
        <v>-421274292.39999998</v>
      </c>
      <c r="AU25" s="299">
        <v>-501811287.75999999</v>
      </c>
      <c r="AV25" s="299">
        <v>-36269408.899999999</v>
      </c>
      <c r="AW25" s="299">
        <v>-87589164.459999993</v>
      </c>
      <c r="AX25" s="299">
        <v>-185012267.41999999</v>
      </c>
      <c r="AY25" s="299">
        <v>-338482361.38</v>
      </c>
      <c r="AZ25" s="299">
        <v>-73889443.670000017</v>
      </c>
      <c r="BA25" s="299">
        <v>-246639512.06</v>
      </c>
      <c r="BB25" s="299">
        <v>-446453682.87</v>
      </c>
      <c r="BC25" s="299">
        <v>-1049657935.1900001</v>
      </c>
      <c r="BD25" s="299">
        <v>-81597814.49000001</v>
      </c>
      <c r="BE25" s="299">
        <v>-380665032.57999998</v>
      </c>
      <c r="BF25" s="299">
        <v>-716957023.29999995</v>
      </c>
      <c r="BG25" s="68"/>
      <c r="BH25" s="177">
        <v>-61</v>
      </c>
      <c r="BI25" s="177">
        <v>-180</v>
      </c>
      <c r="BJ25" s="177">
        <v>-451</v>
      </c>
      <c r="BK25" s="177">
        <v>-909</v>
      </c>
      <c r="BL25" s="177">
        <v>-176</v>
      </c>
      <c r="BM25" s="177">
        <v>-421.33199999999999</v>
      </c>
      <c r="BN25" s="177">
        <v>-776</v>
      </c>
      <c r="BO25" s="177">
        <v>-1229</v>
      </c>
      <c r="BP25" s="177">
        <v>-146</v>
      </c>
      <c r="BQ25" s="177">
        <v>-503</v>
      </c>
      <c r="BR25" s="177">
        <v>-980</v>
      </c>
      <c r="BS25" s="177">
        <v>-1965</v>
      </c>
      <c r="BT25" s="177">
        <v>-255</v>
      </c>
      <c r="BU25" s="177">
        <v>-640</v>
      </c>
      <c r="BV25" s="177">
        <v>-890</v>
      </c>
      <c r="BW25" s="177">
        <v>-1430</v>
      </c>
      <c r="BX25" s="177">
        <v>-888</v>
      </c>
      <c r="BY25" s="177">
        <v>-718</v>
      </c>
      <c r="BZ25" s="177">
        <v>-1082</v>
      </c>
      <c r="CA25" s="177">
        <v>-1629</v>
      </c>
      <c r="CB25" s="177">
        <v>-143</v>
      </c>
      <c r="CC25" s="177">
        <v>-570</v>
      </c>
      <c r="CD25" s="177">
        <v>-1298</v>
      </c>
      <c r="CE25" s="177">
        <v>-1956</v>
      </c>
      <c r="CF25" s="177">
        <v>-276</v>
      </c>
      <c r="CG25" s="177">
        <v>-737</v>
      </c>
      <c r="CH25" s="177">
        <v>-1447</v>
      </c>
      <c r="CI25" s="177">
        <v>-2595</v>
      </c>
      <c r="CJ25" s="177">
        <v>-327</v>
      </c>
      <c r="CK25" s="177">
        <v>-1160</v>
      </c>
      <c r="CL25" s="177">
        <v>-1917</v>
      </c>
      <c r="CM25" s="177">
        <v>-2551.3039899999999</v>
      </c>
      <c r="CN25" s="177">
        <v>-55.086910000000003</v>
      </c>
      <c r="CO25" s="177">
        <v>-734.30478000000005</v>
      </c>
      <c r="CP25" s="358">
        <v>-1530893.35</v>
      </c>
      <c r="CQ25" s="358">
        <v>-2448074.2200000002</v>
      </c>
      <c r="CR25" s="358">
        <v>-319997.59999999998</v>
      </c>
      <c r="CS25" s="358">
        <v>-1093889.77</v>
      </c>
      <c r="CT25" s="299">
        <v>-2088584.23</v>
      </c>
      <c r="CU25" s="299">
        <v>-3818198.28</v>
      </c>
      <c r="CV25" s="299">
        <v>-708786.37</v>
      </c>
      <c r="CW25" s="299">
        <v>-2359421.41</v>
      </c>
      <c r="CX25" s="299">
        <v>-4056451.33</v>
      </c>
      <c r="CY25" s="299">
        <v>-5597868.0199999996</v>
      </c>
      <c r="CZ25" s="358">
        <v>-686147.43</v>
      </c>
      <c r="DA25" s="358">
        <v>-2433003</v>
      </c>
      <c r="DB25" s="358">
        <v>-4146585.45</v>
      </c>
      <c r="DC25" s="358">
        <v>-6762346.5</v>
      </c>
      <c r="DD25" s="358">
        <v>-2098617.33</v>
      </c>
      <c r="DE25" s="358">
        <v>-3797808.74</v>
      </c>
      <c r="DF25" s="358">
        <v>-14367807.560000001</v>
      </c>
      <c r="DG25" s="358">
        <v>-19255919.34</v>
      </c>
      <c r="DH25" s="358">
        <v>-1446606.6800000002</v>
      </c>
      <c r="DI25" s="358">
        <v>-3322244.1</v>
      </c>
      <c r="DJ25" s="358">
        <v>-5844591.2999999998</v>
      </c>
    </row>
    <row r="26" spans="2:114">
      <c r="B26" s="27" t="s">
        <v>39</v>
      </c>
      <c r="C26" s="66">
        <v>-4030</v>
      </c>
      <c r="D26" s="66">
        <v>-9256</v>
      </c>
      <c r="E26" s="66">
        <v>-17500</v>
      </c>
      <c r="F26" s="66">
        <v>-27753</v>
      </c>
      <c r="G26" s="66">
        <v>-9332</v>
      </c>
      <c r="H26" s="66">
        <v>-23315.654999999999</v>
      </c>
      <c r="I26" s="66">
        <v>-38664</v>
      </c>
      <c r="J26" s="66">
        <v>-66427</v>
      </c>
      <c r="K26" s="66">
        <v>-13766</v>
      </c>
      <c r="L26" s="66">
        <v>-36276</v>
      </c>
      <c r="M26" s="66">
        <v>-55406</v>
      </c>
      <c r="N26" s="66">
        <v>-76407</v>
      </c>
      <c r="O26" s="66">
        <v>-7226</v>
      </c>
      <c r="P26" s="66">
        <v>-18051</v>
      </c>
      <c r="Q26" s="66">
        <v>-29276</v>
      </c>
      <c r="R26" s="66">
        <v>-41834</v>
      </c>
      <c r="S26" s="66">
        <v>-9910</v>
      </c>
      <c r="T26" s="66">
        <v>-19485</v>
      </c>
      <c r="U26" s="66">
        <v>-31217</v>
      </c>
      <c r="V26" s="66">
        <v>-45379</v>
      </c>
      <c r="W26" s="66">
        <v>-6901</v>
      </c>
      <c r="X26" s="66">
        <v>-17318</v>
      </c>
      <c r="Y26" s="66">
        <v>-30445</v>
      </c>
      <c r="Z26" s="66">
        <v>-43950</v>
      </c>
      <c r="AA26" s="66">
        <v>-9023</v>
      </c>
      <c r="AB26" s="66">
        <v>-21898</v>
      </c>
      <c r="AC26" s="66">
        <v>-36171</v>
      </c>
      <c r="AD26" s="66">
        <v>-52664</v>
      </c>
      <c r="AE26" s="66">
        <v>-10115</v>
      </c>
      <c r="AF26" s="66">
        <v>-10115</v>
      </c>
      <c r="AG26" s="66">
        <v>-24357</v>
      </c>
      <c r="AH26" s="66">
        <v>-38283.756000000001</v>
      </c>
      <c r="AI26" s="66">
        <v>-57607</v>
      </c>
      <c r="AJ26" s="66">
        <v>-11730</v>
      </c>
      <c r="AK26" s="66">
        <v>-27221</v>
      </c>
      <c r="AL26" s="298">
        <v>-40998997.93</v>
      </c>
      <c r="AM26" s="298">
        <v>-61580467.539999999</v>
      </c>
      <c r="AN26" s="298">
        <v>-14305043.529999999</v>
      </c>
      <c r="AO26" s="298">
        <v>-34346073.990000002</v>
      </c>
      <c r="AP26" s="298">
        <v>-50367781.539999999</v>
      </c>
      <c r="AQ26" s="298">
        <v>-72863593.969999999</v>
      </c>
      <c r="AR26" s="298">
        <v>-11954907.67</v>
      </c>
      <c r="AS26" s="298">
        <v>-35766402.789999999</v>
      </c>
      <c r="AT26" s="298">
        <v>-56696457.759999998</v>
      </c>
      <c r="AU26" s="298">
        <v>-85400729.140000001</v>
      </c>
      <c r="AV26" s="298">
        <v>-15102321.199999999</v>
      </c>
      <c r="AW26" s="298">
        <v>-44080162.380000003</v>
      </c>
      <c r="AX26" s="298">
        <v>-64627903.509999998</v>
      </c>
      <c r="AY26" s="298">
        <v>-89623885.280000001</v>
      </c>
      <c r="AZ26" s="298">
        <v>-15666885.829999998</v>
      </c>
      <c r="BA26" s="298">
        <v>-48662430</v>
      </c>
      <c r="BB26" s="298">
        <v>-93312060.739999995</v>
      </c>
      <c r="BC26" s="298">
        <v>-126348433.98999999</v>
      </c>
      <c r="BD26" s="298">
        <v>-20542166.529999997</v>
      </c>
      <c r="BE26" s="298">
        <v>-47581389.479999997</v>
      </c>
      <c r="BF26" s="298">
        <v>-73516285.739999995</v>
      </c>
      <c r="BG26" s="68"/>
      <c r="BH26" s="66">
        <v>-4030</v>
      </c>
      <c r="BI26" s="66">
        <v>-9256</v>
      </c>
      <c r="BJ26" s="66">
        <v>-17500</v>
      </c>
      <c r="BK26" s="66">
        <v>-27753</v>
      </c>
      <c r="BL26" s="66">
        <v>-9332</v>
      </c>
      <c r="BM26" s="66">
        <v>-23315.654999999999</v>
      </c>
      <c r="BN26" s="66">
        <v>-38664</v>
      </c>
      <c r="BO26" s="66">
        <v>-66427</v>
      </c>
      <c r="BP26" s="66">
        <v>-13764</v>
      </c>
      <c r="BQ26" s="66">
        <v>-36276</v>
      </c>
      <c r="BR26" s="66">
        <v>-55406</v>
      </c>
      <c r="BS26" s="66">
        <v>-76407</v>
      </c>
      <c r="BT26" s="66">
        <v>-7226</v>
      </c>
      <c r="BU26" s="66">
        <v>-18051</v>
      </c>
      <c r="BV26" s="66">
        <v>-29276</v>
      </c>
      <c r="BW26" s="66">
        <v>-41834</v>
      </c>
      <c r="BX26" s="66">
        <v>-9910</v>
      </c>
      <c r="BY26" s="66">
        <v>-19485</v>
      </c>
      <c r="BZ26" s="66">
        <v>-31217</v>
      </c>
      <c r="CA26" s="66">
        <v>-45379</v>
      </c>
      <c r="CB26" s="66">
        <v>-6901</v>
      </c>
      <c r="CC26" s="66">
        <v>-17318</v>
      </c>
      <c r="CD26" s="66">
        <v>-30445</v>
      </c>
      <c r="CE26" s="66">
        <v>-43950</v>
      </c>
      <c r="CF26" s="66">
        <v>-9023</v>
      </c>
      <c r="CG26" s="66">
        <v>-21898</v>
      </c>
      <c r="CH26" s="66">
        <v>-36171</v>
      </c>
      <c r="CI26" s="66">
        <v>-52664</v>
      </c>
      <c r="CJ26" s="66">
        <v>-10115</v>
      </c>
      <c r="CK26" s="66">
        <v>-24357</v>
      </c>
      <c r="CL26" s="66">
        <v>-38285</v>
      </c>
      <c r="CM26" s="66">
        <v>-57607.282719999996</v>
      </c>
      <c r="CN26" s="66">
        <v>-11730.521339999999</v>
      </c>
      <c r="CO26" s="66">
        <v>-27219.891780000002</v>
      </c>
      <c r="CP26" s="357">
        <v>-40998997.93</v>
      </c>
      <c r="CQ26" s="357">
        <v>-61580467.539999999</v>
      </c>
      <c r="CR26" s="357">
        <v>-14305043.529999999</v>
      </c>
      <c r="CS26" s="357">
        <v>-34346673.990000002</v>
      </c>
      <c r="CT26" s="298">
        <v>-50368381.539999999</v>
      </c>
      <c r="CU26" s="298">
        <v>-72863593.969999999</v>
      </c>
      <c r="CV26" s="298">
        <v>-11954907.67</v>
      </c>
      <c r="CW26" s="298">
        <v>-35766402.789999999</v>
      </c>
      <c r="CX26" s="298">
        <v>-56696457.759999998</v>
      </c>
      <c r="CY26" s="298">
        <v>-85400729.140000001</v>
      </c>
      <c r="CZ26" s="357">
        <v>-15102321.199999999</v>
      </c>
      <c r="DA26" s="357">
        <v>-44080162.380000003</v>
      </c>
      <c r="DB26" s="357">
        <v>-64627903.509999998</v>
      </c>
      <c r="DC26" s="357">
        <v>-89623885.280000001</v>
      </c>
      <c r="DD26" s="357">
        <v>-15666885.829999998</v>
      </c>
      <c r="DE26" s="357">
        <v>-48662430</v>
      </c>
      <c r="DF26" s="357">
        <v>-93312060.739999995</v>
      </c>
      <c r="DG26" s="357">
        <v>-126348433.98999999</v>
      </c>
      <c r="DH26" s="357">
        <v>-20542166.529999997</v>
      </c>
      <c r="DI26" s="357">
        <v>-47581389.479999997</v>
      </c>
      <c r="DJ26" s="357">
        <v>-73516285.739999995</v>
      </c>
    </row>
    <row r="27" spans="2:114">
      <c r="B27" s="176" t="s">
        <v>23</v>
      </c>
      <c r="C27" s="177">
        <v>-373</v>
      </c>
      <c r="D27" s="177">
        <v>-746</v>
      </c>
      <c r="E27" s="177">
        <v>-1117</v>
      </c>
      <c r="F27" s="177">
        <v>-1501</v>
      </c>
      <c r="G27" s="177">
        <v>-368</v>
      </c>
      <c r="H27" s="177">
        <v>-736.30500000000006</v>
      </c>
      <c r="I27" s="177">
        <v>-1211</v>
      </c>
      <c r="J27" s="177">
        <v>-1688</v>
      </c>
      <c r="K27" s="177">
        <v>-439</v>
      </c>
      <c r="L27" s="177">
        <v>-855</v>
      </c>
      <c r="M27" s="177">
        <v>-1369</v>
      </c>
      <c r="N27" s="177">
        <v>-1680</v>
      </c>
      <c r="O27" s="177">
        <v>-386</v>
      </c>
      <c r="P27" s="177">
        <v>-735</v>
      </c>
      <c r="Q27" s="177">
        <v>-1079</v>
      </c>
      <c r="R27" s="177">
        <v>-1445</v>
      </c>
      <c r="S27" s="177">
        <v>-405</v>
      </c>
      <c r="T27" s="177">
        <v>-794</v>
      </c>
      <c r="U27" s="177">
        <v>-1222</v>
      </c>
      <c r="V27" s="177">
        <v>-1743</v>
      </c>
      <c r="W27" s="177">
        <v>-1145</v>
      </c>
      <c r="X27" s="177">
        <v>-1785</v>
      </c>
      <c r="Y27" s="177">
        <v>-2491</v>
      </c>
      <c r="Z27" s="177">
        <v>-3320</v>
      </c>
      <c r="AA27" s="177">
        <v>-815</v>
      </c>
      <c r="AB27" s="177">
        <v>-1624</v>
      </c>
      <c r="AC27" s="177">
        <v>-2573</v>
      </c>
      <c r="AD27" s="177">
        <v>-3926</v>
      </c>
      <c r="AE27" s="177">
        <v>-1484</v>
      </c>
      <c r="AF27" s="177">
        <v>-1483.88355</v>
      </c>
      <c r="AG27" s="177">
        <v>-3081</v>
      </c>
      <c r="AH27" s="177">
        <v>-4741</v>
      </c>
      <c r="AI27" s="177">
        <v>-6400</v>
      </c>
      <c r="AJ27" s="177">
        <v>-3386</v>
      </c>
      <c r="AK27" s="177">
        <v>-6584</v>
      </c>
      <c r="AL27" s="299">
        <v>-10374624.6</v>
      </c>
      <c r="AM27" s="299">
        <v>-13200760.119999999</v>
      </c>
      <c r="AN27" s="299">
        <v>-3445912.08</v>
      </c>
      <c r="AO27" s="299">
        <v>-7490916.5099999998</v>
      </c>
      <c r="AP27" s="299">
        <v>-12102000</v>
      </c>
      <c r="AQ27" s="299">
        <v>-15279206.109999999</v>
      </c>
      <c r="AR27" s="299">
        <v>-4686242.99</v>
      </c>
      <c r="AS27" s="299">
        <v>-10495345.75</v>
      </c>
      <c r="AT27" s="299">
        <v>-16511171.98</v>
      </c>
      <c r="AU27" s="299">
        <v>-22652761.27</v>
      </c>
      <c r="AV27" s="299">
        <v>-6855758.29</v>
      </c>
      <c r="AW27" s="299">
        <v>-13946662.51</v>
      </c>
      <c r="AX27" s="299">
        <v>-19726325.73</v>
      </c>
      <c r="AY27" s="299">
        <v>-24977954.199999999</v>
      </c>
      <c r="AZ27" s="299">
        <v>-15666885.829999998</v>
      </c>
      <c r="BA27" s="299">
        <v>-9024689.2300000004</v>
      </c>
      <c r="BB27" s="299">
        <v>-12793796.470000001</v>
      </c>
      <c r="BC27" s="299">
        <v>-17924592.280000001</v>
      </c>
      <c r="BD27" s="299">
        <v>-4627092.26</v>
      </c>
      <c r="BE27" s="299">
        <v>-9922430.6600000001</v>
      </c>
      <c r="BF27" s="299">
        <v>-14842338.66</v>
      </c>
      <c r="BG27" s="68"/>
      <c r="BH27" s="177">
        <v>-30038</v>
      </c>
      <c r="BI27" s="177">
        <v>-60821</v>
      </c>
      <c r="BJ27" s="177">
        <v>-91212</v>
      </c>
      <c r="BK27" s="177">
        <v>-125287</v>
      </c>
      <c r="BL27" s="177">
        <v>-31513</v>
      </c>
      <c r="BM27" s="177">
        <v>-63003.171999999999</v>
      </c>
      <c r="BN27" s="177">
        <v>-112155</v>
      </c>
      <c r="BO27" s="177">
        <v>-161391</v>
      </c>
      <c r="BP27" s="177">
        <v>-51498</v>
      </c>
      <c r="BQ27" s="177">
        <v>-102198</v>
      </c>
      <c r="BR27" s="177">
        <v>-152997</v>
      </c>
      <c r="BS27" s="177">
        <v>-203883</v>
      </c>
      <c r="BT27" s="177">
        <v>-50195</v>
      </c>
      <c r="BU27" s="177">
        <v>-159681</v>
      </c>
      <c r="BV27" s="177">
        <v>-223777</v>
      </c>
      <c r="BW27" s="177">
        <v>-201697</v>
      </c>
      <c r="BX27" s="177">
        <v>-50717</v>
      </c>
      <c r="BY27" s="177">
        <v>-101079</v>
      </c>
      <c r="BZ27" s="177">
        <v>-152555</v>
      </c>
      <c r="CA27" s="177">
        <v>-205224</v>
      </c>
      <c r="CB27" s="177">
        <v>-50272</v>
      </c>
      <c r="CC27" s="177">
        <v>-100207</v>
      </c>
      <c r="CD27" s="177">
        <v>-150646</v>
      </c>
      <c r="CE27" s="177">
        <v>-201261</v>
      </c>
      <c r="CF27" s="177">
        <v>-46946</v>
      </c>
      <c r="CG27" s="177">
        <v>-93833</v>
      </c>
      <c r="CH27" s="177">
        <v>-141051</v>
      </c>
      <c r="CI27" s="177">
        <v>-188665</v>
      </c>
      <c r="CJ27" s="177">
        <v>-47191</v>
      </c>
      <c r="CK27" s="177">
        <v>-94575</v>
      </c>
      <c r="CL27" s="177">
        <v>-142902</v>
      </c>
      <c r="CM27" s="177">
        <v>-191785.14100999999</v>
      </c>
      <c r="CN27" s="177">
        <v>-47678.285510000002</v>
      </c>
      <c r="CO27" s="177">
        <v>-96026.115879999998</v>
      </c>
      <c r="CP27" s="358">
        <v>-145471788.86000001</v>
      </c>
      <c r="CQ27" s="358">
        <v>-195209523.62</v>
      </c>
      <c r="CR27" s="358">
        <v>-57107873.659999996</v>
      </c>
      <c r="CS27" s="358">
        <v>-117657356.2</v>
      </c>
      <c r="CT27" s="299">
        <v>-179512035.94</v>
      </c>
      <c r="CU27" s="299">
        <v>-242134578.34</v>
      </c>
      <c r="CV27" s="299">
        <v>-63091472.119999997</v>
      </c>
      <c r="CW27" s="299">
        <v>-127399391.95</v>
      </c>
      <c r="CX27" s="299">
        <v>-191641860.59999999</v>
      </c>
      <c r="CY27" s="299">
        <v>-260435412.88</v>
      </c>
      <c r="CZ27" s="358">
        <v>-71448832.370000005</v>
      </c>
      <c r="DA27" s="358">
        <v>-143436233.94999999</v>
      </c>
      <c r="DB27" s="358">
        <v>-216275375.55000001</v>
      </c>
      <c r="DC27" s="358">
        <v>-288630569.57999998</v>
      </c>
      <c r="DD27" s="358">
        <v>-73594913.560000002</v>
      </c>
      <c r="DE27" s="358">
        <v>-166825392.97</v>
      </c>
      <c r="DF27" s="358">
        <v>-262143301.19999999</v>
      </c>
      <c r="DG27" s="358">
        <v>-332595708.72000003</v>
      </c>
      <c r="DH27" s="358">
        <v>-88312889.679999992</v>
      </c>
      <c r="DI27" s="358">
        <v>-175622978.63999999</v>
      </c>
      <c r="DJ27" s="358">
        <v>-262547153.53</v>
      </c>
    </row>
    <row r="28" spans="2:114">
      <c r="B28" s="27" t="s">
        <v>41</v>
      </c>
      <c r="C28" s="66">
        <v>-323</v>
      </c>
      <c r="D28" s="66">
        <v>-3171</v>
      </c>
      <c r="E28" s="66">
        <v>-3536</v>
      </c>
      <c r="F28" s="66">
        <v>0</v>
      </c>
      <c r="G28" s="66">
        <v>0</v>
      </c>
      <c r="H28" s="66">
        <v>0</v>
      </c>
      <c r="I28" s="66"/>
      <c r="J28" s="66">
        <v>0</v>
      </c>
      <c r="K28" s="66"/>
      <c r="L28" s="66"/>
      <c r="M28" s="66"/>
      <c r="N28" s="66">
        <v>0</v>
      </c>
      <c r="O28" s="66"/>
      <c r="P28" s="66"/>
      <c r="Q28" s="66">
        <v>0</v>
      </c>
      <c r="R28" s="66"/>
      <c r="S28" s="66"/>
      <c r="T28" s="66"/>
      <c r="U28" s="66"/>
      <c r="V28" s="66"/>
      <c r="W28" s="66">
        <v>0</v>
      </c>
      <c r="X28" s="66">
        <v>0</v>
      </c>
      <c r="Y28" s="66">
        <v>0</v>
      </c>
      <c r="Z28" s="66">
        <v>0</v>
      </c>
      <c r="AA28" s="66"/>
      <c r="AB28" s="66"/>
      <c r="AC28" s="66"/>
      <c r="AD28" s="66"/>
      <c r="AE28" s="66"/>
      <c r="AF28" s="66"/>
      <c r="AG28" s="66">
        <v>0</v>
      </c>
      <c r="AH28" s="66">
        <v>0</v>
      </c>
      <c r="AI28" s="66">
        <v>0</v>
      </c>
      <c r="AJ28" s="66" t="s">
        <v>274</v>
      </c>
      <c r="AK28" s="66"/>
      <c r="AL28" s="66"/>
      <c r="AM28" s="66"/>
      <c r="AN28" s="66"/>
      <c r="AO28" s="66"/>
      <c r="AP28" s="66"/>
      <c r="AQ28" s="66"/>
      <c r="AR28" s="66"/>
      <c r="AS28" s="462">
        <v>0</v>
      </c>
      <c r="AT28" s="462"/>
      <c r="AU28" s="462"/>
      <c r="AV28" s="462"/>
      <c r="AW28" s="462"/>
      <c r="AX28" s="462"/>
      <c r="AY28" s="462"/>
      <c r="AZ28" s="462"/>
      <c r="BA28" s="462"/>
      <c r="BB28" s="462"/>
      <c r="BC28" s="462"/>
      <c r="BD28" s="462"/>
      <c r="BE28" s="462"/>
      <c r="BF28" s="462"/>
      <c r="BG28" s="68"/>
      <c r="BH28" s="66">
        <v>-326</v>
      </c>
      <c r="BI28" s="66">
        <v>-3172</v>
      </c>
      <c r="BJ28" s="66">
        <v>-3536</v>
      </c>
      <c r="BK28" s="66">
        <v>0</v>
      </c>
      <c r="BL28" s="66">
        <v>0</v>
      </c>
      <c r="BM28" s="66">
        <v>0</v>
      </c>
      <c r="BN28" s="66"/>
      <c r="BO28" s="66">
        <v>0</v>
      </c>
      <c r="BP28" s="66"/>
      <c r="BQ28" s="66"/>
      <c r="BR28" s="66"/>
      <c r="BS28" s="66">
        <v>0</v>
      </c>
      <c r="BT28" s="66"/>
      <c r="BU28" s="66"/>
      <c r="BV28" s="66">
        <v>0</v>
      </c>
      <c r="BW28" s="66"/>
      <c r="BX28" s="66"/>
      <c r="BY28" s="66"/>
      <c r="BZ28" s="66"/>
      <c r="CA28" s="66"/>
      <c r="CB28" s="66">
        <v>0</v>
      </c>
      <c r="CC28" s="66">
        <v>0</v>
      </c>
      <c r="CD28" s="66">
        <v>0</v>
      </c>
      <c r="CE28" s="66"/>
      <c r="CF28" s="66"/>
      <c r="CG28" s="66"/>
      <c r="CH28" s="66"/>
      <c r="CI28" s="66"/>
      <c r="CJ28" s="66"/>
      <c r="CK28" s="66">
        <v>0</v>
      </c>
      <c r="CL28" s="66">
        <v>0</v>
      </c>
      <c r="CM28" s="66">
        <v>0</v>
      </c>
      <c r="CN28" s="66"/>
      <c r="CO28" s="66"/>
      <c r="CP28" s="374" t="s">
        <v>274</v>
      </c>
      <c r="CQ28" s="374"/>
      <c r="CR28" s="374"/>
      <c r="CS28" s="374"/>
      <c r="CT28" s="66"/>
      <c r="CU28" s="66"/>
      <c r="CV28" s="66"/>
      <c r="CW28" s="374">
        <v>0</v>
      </c>
      <c r="CX28" s="374"/>
      <c r="CY28" s="374"/>
      <c r="CZ28" s="374"/>
      <c r="DA28" s="374"/>
      <c r="DB28" s="374"/>
      <c r="DC28" s="374"/>
      <c r="DD28" s="374"/>
      <c r="DE28" s="374"/>
      <c r="DF28" s="374"/>
      <c r="DG28" s="374"/>
      <c r="DH28" s="374"/>
      <c r="DI28" s="374"/>
      <c r="DJ28" s="374"/>
    </row>
    <row r="29" spans="2:114">
      <c r="B29" s="176" t="s">
        <v>42</v>
      </c>
      <c r="C29" s="177">
        <v>-1588</v>
      </c>
      <c r="D29" s="177">
        <v>-1039</v>
      </c>
      <c r="E29" s="177">
        <v>-2300</v>
      </c>
      <c r="F29" s="177">
        <v>-8781</v>
      </c>
      <c r="G29" s="177">
        <v>-4102</v>
      </c>
      <c r="H29" s="177">
        <v>-5866.6630000000005</v>
      </c>
      <c r="I29" s="177">
        <v>-12263</v>
      </c>
      <c r="J29" s="177">
        <v>-14776</v>
      </c>
      <c r="K29" s="177">
        <v>-7215</v>
      </c>
      <c r="L29" s="177">
        <v>-10569</v>
      </c>
      <c r="M29" s="177">
        <v>-14246</v>
      </c>
      <c r="N29" s="177">
        <v>-20399</v>
      </c>
      <c r="O29" s="177">
        <v>-6204</v>
      </c>
      <c r="P29" s="177">
        <v>-10550</v>
      </c>
      <c r="Q29" s="177">
        <v>-5223</v>
      </c>
      <c r="R29" s="177">
        <v>-18487</v>
      </c>
      <c r="S29" s="177">
        <v>-3388</v>
      </c>
      <c r="T29" s="177">
        <v>-9689</v>
      </c>
      <c r="U29" s="177">
        <v>-13047</v>
      </c>
      <c r="V29" s="177">
        <v>-18330</v>
      </c>
      <c r="W29" s="177">
        <v>-4474</v>
      </c>
      <c r="X29" s="177">
        <v>-13984</v>
      </c>
      <c r="Y29" s="177">
        <v>-15213</v>
      </c>
      <c r="Z29" s="177">
        <v>-23462</v>
      </c>
      <c r="AA29" s="177">
        <v>-4501</v>
      </c>
      <c r="AB29" s="177">
        <v>-11838</v>
      </c>
      <c r="AC29" s="177">
        <v>-19653</v>
      </c>
      <c r="AD29" s="177">
        <v>-24355</v>
      </c>
      <c r="AE29" s="177">
        <v>-5202</v>
      </c>
      <c r="AF29" s="177">
        <v>-5202</v>
      </c>
      <c r="AG29" s="177">
        <v>-10914</v>
      </c>
      <c r="AH29" s="177">
        <v>-17493.061000000002</v>
      </c>
      <c r="AI29" s="177">
        <v>-37963</v>
      </c>
      <c r="AJ29" s="177">
        <v>-5223</v>
      </c>
      <c r="AK29" s="177">
        <v>-8016</v>
      </c>
      <c r="AL29" s="299">
        <v>-12360518.369999999</v>
      </c>
      <c r="AM29" s="299">
        <v>-19345799.09</v>
      </c>
      <c r="AN29" s="299">
        <v>-4761685.6500000004</v>
      </c>
      <c r="AO29" s="299">
        <v>-9480000</v>
      </c>
      <c r="AP29" s="299">
        <v>-12721117.76</v>
      </c>
      <c r="AQ29" s="299">
        <v>-23684900.789999999</v>
      </c>
      <c r="AR29" s="299">
        <v>-11597112.75</v>
      </c>
      <c r="AS29" s="299">
        <v>-11796797.630000001</v>
      </c>
      <c r="AT29" s="299">
        <v>-14802552.73</v>
      </c>
      <c r="AU29" s="299">
        <v>-25357268.829999998</v>
      </c>
      <c r="AV29" s="299">
        <v>-3540410.49</v>
      </c>
      <c r="AW29" s="299">
        <v>-15587464.17</v>
      </c>
      <c r="AX29" s="299">
        <v>-19707289.390000001</v>
      </c>
      <c r="AY29" s="299">
        <v>-76785988.209999993</v>
      </c>
      <c r="AZ29" s="299">
        <v>-2855798.9699999988</v>
      </c>
      <c r="BA29" s="299">
        <v>-20823478.879999999</v>
      </c>
      <c r="BB29" s="299">
        <v>501555.13</v>
      </c>
      <c r="BC29" s="299">
        <v>-19489861.579999998</v>
      </c>
      <c r="BD29" s="299">
        <v>-4550370.6400000006</v>
      </c>
      <c r="BE29" s="299">
        <v>-7492547.9900000002</v>
      </c>
      <c r="BF29" s="299">
        <v>-16495488.52</v>
      </c>
      <c r="BG29" s="68"/>
      <c r="BH29" s="177">
        <v>-1587</v>
      </c>
      <c r="BI29" s="177">
        <v>-1039</v>
      </c>
      <c r="BJ29" s="177">
        <v>-2300</v>
      </c>
      <c r="BK29" s="177">
        <v>-8781</v>
      </c>
      <c r="BL29" s="177">
        <v>-4102</v>
      </c>
      <c r="BM29" s="177">
        <v>-5802.6629999999996</v>
      </c>
      <c r="BN29" s="177">
        <v>-12263</v>
      </c>
      <c r="BO29" s="177">
        <v>-14776</v>
      </c>
      <c r="BP29" s="177">
        <v>-7215</v>
      </c>
      <c r="BQ29" s="177">
        <v>-10579</v>
      </c>
      <c r="BR29" s="177">
        <v>-14246</v>
      </c>
      <c r="BS29" s="177">
        <v>-20399</v>
      </c>
      <c r="BT29" s="177">
        <v>-6204</v>
      </c>
      <c r="BU29" s="177">
        <v>-10550</v>
      </c>
      <c r="BV29" s="177">
        <v>-5223</v>
      </c>
      <c r="BW29" s="177">
        <v>-18487</v>
      </c>
      <c r="BX29" s="177">
        <v>-3388</v>
      </c>
      <c r="BY29" s="177">
        <v>-9689</v>
      </c>
      <c r="BZ29" s="177">
        <v>-13047</v>
      </c>
      <c r="CA29" s="177">
        <v>-18330</v>
      </c>
      <c r="CB29" s="177">
        <v>-4474</v>
      </c>
      <c r="CC29" s="177">
        <v>-13984</v>
      </c>
      <c r="CD29" s="177">
        <v>-15213</v>
      </c>
      <c r="CE29" s="177">
        <v>-23462</v>
      </c>
      <c r="CF29" s="177">
        <v>-4501</v>
      </c>
      <c r="CG29" s="177">
        <v>-11838</v>
      </c>
      <c r="CH29" s="177">
        <v>-19653</v>
      </c>
      <c r="CI29" s="177">
        <v>-24355</v>
      </c>
      <c r="CJ29" s="177">
        <v>-5202</v>
      </c>
      <c r="CK29" s="177">
        <v>-10914</v>
      </c>
      <c r="CL29" s="177">
        <v>-17491</v>
      </c>
      <c r="CM29" s="177">
        <v>-37963</v>
      </c>
      <c r="CN29" s="177">
        <v>-7230.5617000000002</v>
      </c>
      <c r="CO29" s="177">
        <v>-12034.28449</v>
      </c>
      <c r="CP29" s="358">
        <v>-18631892.649999999</v>
      </c>
      <c r="CQ29" s="358">
        <v>-42165849.420000002</v>
      </c>
      <c r="CR29" s="358">
        <v>-6925544.0599999996</v>
      </c>
      <c r="CS29" s="358">
        <v>-13877943.35</v>
      </c>
      <c r="CT29" s="299">
        <v>-19387255.219999999</v>
      </c>
      <c r="CU29" s="299">
        <v>-32394882.489999998</v>
      </c>
      <c r="CV29" s="299">
        <v>-14189063.109999999</v>
      </c>
      <c r="CW29" s="299">
        <v>-16714172.689999999</v>
      </c>
      <c r="CX29" s="299">
        <v>-22439654.219999999</v>
      </c>
      <c r="CY29" s="299">
        <v>-47381052.560000002</v>
      </c>
      <c r="CZ29" s="358">
        <v>-6647187.3300000001</v>
      </c>
      <c r="DA29" s="358">
        <v>-21903005.510000002</v>
      </c>
      <c r="DB29" s="358">
        <v>-28104789.25</v>
      </c>
      <c r="DC29" s="358">
        <v>-39439260.829999998</v>
      </c>
      <c r="DD29" s="358">
        <v>-5446856.6099999994</v>
      </c>
      <c r="DE29" s="358">
        <v>-7150203.8799999999</v>
      </c>
      <c r="DF29" s="358">
        <v>7221840.7999999998</v>
      </c>
      <c r="DG29" s="358">
        <v>-220780.23</v>
      </c>
      <c r="DH29" s="358">
        <v>-10551807.92</v>
      </c>
      <c r="DI29" s="358">
        <v>-14038325.92</v>
      </c>
      <c r="DJ29" s="358">
        <v>-26666862.370000001</v>
      </c>
    </row>
    <row r="30" spans="2:114">
      <c r="B30" s="134" t="s">
        <v>29</v>
      </c>
      <c r="C30" s="136">
        <v>-18802</v>
      </c>
      <c r="D30" s="136">
        <v>-39347</v>
      </c>
      <c r="E30" s="136">
        <v>-63504</v>
      </c>
      <c r="F30" s="136">
        <v>-103033</v>
      </c>
      <c r="G30" s="136">
        <v>-27936</v>
      </c>
      <c r="H30" s="136">
        <v>-58695.844999999994</v>
      </c>
      <c r="I30" s="136">
        <v>-106295</v>
      </c>
      <c r="J30" s="136">
        <v>-162861</v>
      </c>
      <c r="K30" s="136">
        <v>-69534</v>
      </c>
      <c r="L30" s="136">
        <v>-137914</v>
      </c>
      <c r="M30" s="136">
        <v>-203054</v>
      </c>
      <c r="N30" s="136">
        <v>-304020</v>
      </c>
      <c r="O30" s="136">
        <v>-55738</v>
      </c>
      <c r="P30" s="136">
        <v>-105518</v>
      </c>
      <c r="Q30" s="136">
        <v>-155695</v>
      </c>
      <c r="R30" s="136">
        <v>-241827</v>
      </c>
      <c r="S30" s="136">
        <v>-44102</v>
      </c>
      <c r="T30" s="136">
        <v>-93833</v>
      </c>
      <c r="U30" s="136">
        <v>-157019</v>
      </c>
      <c r="V30" s="136">
        <v>-220098</v>
      </c>
      <c r="W30" s="136">
        <v>-39059</v>
      </c>
      <c r="X30" s="136">
        <v>-94305</v>
      </c>
      <c r="Y30" s="136">
        <v>-161020</v>
      </c>
      <c r="Z30" s="136">
        <v>-252368</v>
      </c>
      <c r="AA30" s="136">
        <v>-64728</v>
      </c>
      <c r="AB30" s="136">
        <v>-119348</v>
      </c>
      <c r="AC30" s="136">
        <v>-199620</v>
      </c>
      <c r="AD30" s="136">
        <v>-315451</v>
      </c>
      <c r="AE30" s="136">
        <v>-63724</v>
      </c>
      <c r="AF30" s="136">
        <v>-68859.254990000001</v>
      </c>
      <c r="AG30" s="136">
        <v>-153852</v>
      </c>
      <c r="AH30" s="136">
        <v>-266815</v>
      </c>
      <c r="AI30" s="136">
        <v>-500239</v>
      </c>
      <c r="AJ30" s="136">
        <v>-113165</v>
      </c>
      <c r="AK30" s="136">
        <v>-224347</v>
      </c>
      <c r="AL30" s="302">
        <v>-445987361.49000001</v>
      </c>
      <c r="AM30" s="302">
        <v>-692911952.52999997</v>
      </c>
      <c r="AN30" s="302">
        <v>-252522704.94</v>
      </c>
      <c r="AO30" s="302">
        <v>-568198919.29999995</v>
      </c>
      <c r="AP30" s="302">
        <v>-851230031.29999995</v>
      </c>
      <c r="AQ30" s="302">
        <v>-1185244203.5899999</v>
      </c>
      <c r="AR30" s="302">
        <v>-234974292.23999998</v>
      </c>
      <c r="AS30" s="302">
        <v>-398594576.19</v>
      </c>
      <c r="AT30" s="302">
        <v>-627081878.42999995</v>
      </c>
      <c r="AU30" s="302">
        <v>-795578634.97000003</v>
      </c>
      <c r="AV30" s="302">
        <v>-104157002.75</v>
      </c>
      <c r="AW30" s="302">
        <v>-245735156.57999995</v>
      </c>
      <c r="AX30" s="302">
        <v>-425130998.20999992</v>
      </c>
      <c r="AY30" s="302">
        <v>-715136564.40999997</v>
      </c>
      <c r="AZ30" s="302">
        <v>-145466817.07999998</v>
      </c>
      <c r="BA30" s="302">
        <v>-430914595.5</v>
      </c>
      <c r="BB30" s="302">
        <v>-717999057.21000004</v>
      </c>
      <c r="BC30" s="302">
        <v>-1436625463.6700001</v>
      </c>
      <c r="BD30" s="302">
        <v>-173155208.51999998</v>
      </c>
      <c r="BE30" s="302">
        <v>-564308165.16999996</v>
      </c>
      <c r="BF30" s="302">
        <v>-999430074.04999995</v>
      </c>
      <c r="BG30" s="68"/>
      <c r="BH30" s="136">
        <v>-16746</v>
      </c>
      <c r="BI30" s="136">
        <v>-34844</v>
      </c>
      <c r="BJ30" s="136">
        <v>-56810</v>
      </c>
      <c r="BK30" s="136">
        <v>-82984</v>
      </c>
      <c r="BL30" s="136">
        <v>-26160</v>
      </c>
      <c r="BM30" s="136">
        <v>-54923.137999999992</v>
      </c>
      <c r="BN30" s="136">
        <v>-93726</v>
      </c>
      <c r="BO30" s="136">
        <v>-136829</v>
      </c>
      <c r="BP30" s="136">
        <v>-38311</v>
      </c>
      <c r="BQ30" s="136">
        <v>-82514</v>
      </c>
      <c r="BR30" s="136">
        <v>-126251</v>
      </c>
      <c r="BS30" s="136">
        <v>-172772</v>
      </c>
      <c r="BT30" s="136">
        <v>-36356</v>
      </c>
      <c r="BU30" s="136">
        <v>-73447</v>
      </c>
      <c r="BV30" s="136">
        <v>-102114</v>
      </c>
      <c r="BW30" s="136">
        <v>-154148</v>
      </c>
      <c r="BX30" s="136">
        <v>-38147</v>
      </c>
      <c r="BY30" s="136">
        <v>-77874</v>
      </c>
      <c r="BZ30" s="136">
        <v>-119119</v>
      </c>
      <c r="CA30" s="136">
        <v>-164195</v>
      </c>
      <c r="CB30" s="136">
        <v>-39641</v>
      </c>
      <c r="CC30" s="136">
        <v>-90619</v>
      </c>
      <c r="CD30" s="136">
        <v>-131633</v>
      </c>
      <c r="CE30" s="136">
        <v>-179886</v>
      </c>
      <c r="CF30" s="136">
        <v>-44257</v>
      </c>
      <c r="CG30" s="136">
        <v>-92606</v>
      </c>
      <c r="CH30" s="136">
        <v>-147058</v>
      </c>
      <c r="CI30" s="136">
        <v>-198775</v>
      </c>
      <c r="CJ30" s="136">
        <v>-45208</v>
      </c>
      <c r="CK30" s="136">
        <v>-97842</v>
      </c>
      <c r="CL30" s="136">
        <v>-149907.299</v>
      </c>
      <c r="CM30" s="136">
        <v>-221674.21635</v>
      </c>
      <c r="CN30" s="136">
        <v>-51757.463859999996</v>
      </c>
      <c r="CO30" s="136">
        <v>-97841.57567000002</v>
      </c>
      <c r="CP30" s="359">
        <v>-159255756.55000001</v>
      </c>
      <c r="CQ30" s="359">
        <v>-240518519.77999997</v>
      </c>
      <c r="CR30" s="359">
        <v>-60155532.130000003</v>
      </c>
      <c r="CS30" s="359">
        <v>-129043737.53</v>
      </c>
      <c r="CT30" s="302">
        <v>-194756424.22999999</v>
      </c>
      <c r="CU30" s="302">
        <v>-275692331.36000001</v>
      </c>
      <c r="CV30" s="302">
        <v>-69694294.769999996</v>
      </c>
      <c r="CW30" s="302">
        <v>-140983829.10999998</v>
      </c>
      <c r="CX30" s="302">
        <v>-217501433.44999999</v>
      </c>
      <c r="CY30" s="302">
        <v>-321388998.96000004</v>
      </c>
      <c r="CZ30" s="359">
        <v>-71680518.11999999</v>
      </c>
      <c r="DA30" s="359">
        <v>-166894536.45999998</v>
      </c>
      <c r="DB30" s="359">
        <v>-252662816.09999996</v>
      </c>
      <c r="DC30" s="359">
        <v>-346069822.14999998</v>
      </c>
      <c r="DD30" s="359">
        <v>-76267048.38000001</v>
      </c>
      <c r="DE30" s="359">
        <v>-174399617.18000001</v>
      </c>
      <c r="DF30" s="359">
        <v>-279192896.22999996</v>
      </c>
      <c r="DG30" s="359">
        <v>-386954366.47000003</v>
      </c>
      <c r="DH30" s="359">
        <v>-99005437.98999998</v>
      </c>
      <c r="DI30" s="359">
        <v>-193511154.61999997</v>
      </c>
      <c r="DJ30" s="359">
        <v>-298489015.90000004</v>
      </c>
    </row>
    <row r="31" spans="2:114" ht="2.25" customHeight="1">
      <c r="B31" s="27"/>
      <c r="C31" s="66"/>
      <c r="D31" s="66"/>
      <c r="E31" s="66"/>
      <c r="F31" s="66"/>
      <c r="G31" s="66"/>
      <c r="H31" s="66"/>
      <c r="I31" s="66"/>
      <c r="J31" s="66"/>
      <c r="K31" s="66"/>
      <c r="L31" s="66"/>
      <c r="M31" s="66"/>
      <c r="N31" s="66"/>
      <c r="O31" s="66"/>
      <c r="P31" s="66"/>
      <c r="Q31" s="66"/>
      <c r="R31" s="66"/>
      <c r="S31" s="66"/>
      <c r="T31" s="66"/>
      <c r="U31" s="66"/>
      <c r="V31" s="66"/>
      <c r="W31" s="66"/>
      <c r="X31" s="66">
        <v>0</v>
      </c>
      <c r="Y31" s="66"/>
      <c r="Z31" s="66"/>
      <c r="AA31" s="66"/>
      <c r="AB31" s="66"/>
      <c r="AC31" s="66"/>
      <c r="AD31" s="66"/>
      <c r="AE31" s="66"/>
      <c r="AF31" s="66"/>
      <c r="AG31" s="66">
        <v>0</v>
      </c>
      <c r="AH31" s="66">
        <v>0</v>
      </c>
      <c r="AI31" s="66">
        <v>0</v>
      </c>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8"/>
      <c r="BH31" s="66"/>
      <c r="BI31" s="66"/>
      <c r="BJ31" s="66"/>
      <c r="BK31" s="66"/>
      <c r="BL31" s="66"/>
      <c r="BM31" s="66"/>
      <c r="BN31" s="66"/>
      <c r="BO31" s="66"/>
      <c r="BP31" s="66"/>
      <c r="BQ31" s="66"/>
      <c r="BR31" s="66"/>
      <c r="BS31" s="66"/>
      <c r="BT31" s="66"/>
      <c r="BU31" s="66"/>
      <c r="BV31" s="66"/>
      <c r="BW31" s="66"/>
      <c r="BX31" s="66"/>
      <c r="BY31" s="66"/>
      <c r="BZ31" s="66"/>
      <c r="CA31" s="66"/>
      <c r="CB31" s="66">
        <v>0</v>
      </c>
      <c r="CC31" s="66">
        <v>0</v>
      </c>
      <c r="CD31" s="66"/>
      <c r="CE31" s="66"/>
      <c r="CF31" s="66"/>
      <c r="CG31" s="66"/>
      <c r="CH31" s="66"/>
      <c r="CI31" s="66"/>
      <c r="CJ31" s="66"/>
      <c r="CK31" s="66">
        <v>0</v>
      </c>
      <c r="CL31" s="66">
        <v>0</v>
      </c>
      <c r="CM31" s="66">
        <v>0</v>
      </c>
      <c r="CN31" s="66"/>
      <c r="CO31" s="66"/>
      <c r="CP31" s="374"/>
      <c r="CQ31" s="374">
        <v>0</v>
      </c>
      <c r="CR31" s="374">
        <v>0</v>
      </c>
      <c r="CS31" s="374"/>
      <c r="CT31" s="66"/>
      <c r="CU31" s="66"/>
      <c r="CV31" s="66"/>
      <c r="CW31" s="66"/>
      <c r="CX31" s="66"/>
      <c r="CY31" s="66"/>
      <c r="CZ31" s="374"/>
      <c r="DA31" s="374"/>
      <c r="DB31" s="374"/>
      <c r="DC31" s="374"/>
      <c r="DD31" s="374"/>
      <c r="DE31" s="374"/>
      <c r="DF31" s="374"/>
      <c r="DG31" s="374"/>
      <c r="DH31" s="374"/>
      <c r="DI31" s="374"/>
      <c r="DJ31" s="374"/>
    </row>
    <row r="32" spans="2:114">
      <c r="B32" s="27" t="s">
        <v>149</v>
      </c>
      <c r="C32" s="66"/>
      <c r="D32" s="66"/>
      <c r="E32" s="66"/>
      <c r="F32" s="66"/>
      <c r="G32" s="66"/>
      <c r="H32" s="66"/>
      <c r="I32" s="66"/>
      <c r="J32" s="66">
        <v>45169</v>
      </c>
      <c r="K32" s="66"/>
      <c r="L32" s="66"/>
      <c r="M32" s="66">
        <v>0</v>
      </c>
      <c r="N32" s="66">
        <v>0</v>
      </c>
      <c r="O32" s="66"/>
      <c r="P32" s="66"/>
      <c r="Q32" s="66">
        <v>0</v>
      </c>
      <c r="R32" s="66"/>
      <c r="S32" s="66"/>
      <c r="T32" s="66"/>
      <c r="U32" s="66"/>
      <c r="V32" s="66"/>
      <c r="W32" s="66"/>
      <c r="X32" s="66"/>
      <c r="Y32" s="66"/>
      <c r="Z32" s="66">
        <v>0</v>
      </c>
      <c r="AA32" s="66"/>
      <c r="AB32" s="66"/>
      <c r="AC32" s="66"/>
      <c r="AD32" s="66"/>
      <c r="AE32" s="66"/>
      <c r="AF32" s="66"/>
      <c r="AG32" s="66">
        <v>0</v>
      </c>
      <c r="AH32" s="66">
        <v>0</v>
      </c>
      <c r="AI32" s="66">
        <v>0</v>
      </c>
      <c r="AJ32" s="66" t="s">
        <v>274</v>
      </c>
      <c r="AK32" s="66" t="s">
        <v>274</v>
      </c>
      <c r="AL32" s="68" t="s">
        <v>274</v>
      </c>
      <c r="AM32" s="68"/>
      <c r="AN32" s="68"/>
      <c r="AO32" s="68"/>
      <c r="AP32" s="68"/>
      <c r="AQ32" s="68"/>
      <c r="AR32" s="68"/>
      <c r="AS32" s="460" t="s">
        <v>274</v>
      </c>
      <c r="AT32" s="460"/>
      <c r="AU32" s="460"/>
      <c r="AV32" s="460"/>
      <c r="AW32" s="460"/>
      <c r="AX32" s="460"/>
      <c r="AY32" s="460"/>
      <c r="AZ32" s="460"/>
      <c r="BA32" s="460"/>
      <c r="BB32" s="460"/>
      <c r="BC32" s="460"/>
      <c r="BD32" s="460"/>
      <c r="BE32" s="460"/>
      <c r="BF32" s="460"/>
      <c r="BG32" s="68"/>
      <c r="BH32" s="66"/>
      <c r="BI32" s="66"/>
      <c r="BJ32" s="66"/>
      <c r="BK32" s="66"/>
      <c r="BL32" s="66"/>
      <c r="BM32" s="66"/>
      <c r="BN32" s="66"/>
      <c r="BO32" s="66">
        <v>45169</v>
      </c>
      <c r="BP32" s="66"/>
      <c r="BQ32" s="66"/>
      <c r="BR32" s="66"/>
      <c r="BS32" s="66">
        <v>0</v>
      </c>
      <c r="BT32" s="66"/>
      <c r="BU32" s="66"/>
      <c r="BV32" s="66"/>
      <c r="BW32" s="66"/>
      <c r="BX32" s="66"/>
      <c r="BY32" s="66"/>
      <c r="BZ32" s="66"/>
      <c r="CA32" s="66"/>
      <c r="CB32" s="66"/>
      <c r="CC32" s="66"/>
      <c r="CD32" s="66">
        <v>0</v>
      </c>
      <c r="CE32" s="66"/>
      <c r="CF32" s="66"/>
      <c r="CG32" s="66"/>
      <c r="CH32" s="66"/>
      <c r="CI32" s="66"/>
      <c r="CJ32" s="66"/>
      <c r="CK32" s="66">
        <v>0</v>
      </c>
      <c r="CL32" s="66">
        <v>0</v>
      </c>
      <c r="CM32" s="66">
        <v>0</v>
      </c>
      <c r="CN32" s="66"/>
      <c r="CO32" s="66"/>
      <c r="CP32" s="370"/>
      <c r="CQ32" s="370"/>
      <c r="CT32" s="68"/>
      <c r="CU32" s="68"/>
      <c r="CV32" s="68"/>
      <c r="CW32" s="68"/>
      <c r="CX32" s="68"/>
      <c r="CY32" s="68"/>
      <c r="CZ32" s="468"/>
      <c r="DA32" s="468"/>
      <c r="DB32" s="468"/>
      <c r="DC32" s="468"/>
      <c r="DD32" s="468"/>
      <c r="DE32" s="468"/>
      <c r="DF32" s="468"/>
      <c r="DG32" s="468"/>
      <c r="DH32" s="468"/>
      <c r="DI32" s="468"/>
      <c r="DJ32" s="468"/>
    </row>
    <row r="33" spans="2:114">
      <c r="B33" s="176" t="s">
        <v>535</v>
      </c>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v>9811.4957699999995</v>
      </c>
      <c r="AL33" s="299">
        <v>9811495.7699999996</v>
      </c>
      <c r="AM33" s="299">
        <v>9811495.7699999996</v>
      </c>
      <c r="AN33" s="177">
        <v>0</v>
      </c>
      <c r="AO33" s="177">
        <v>0</v>
      </c>
      <c r="AP33" s="177">
        <v>0</v>
      </c>
      <c r="AQ33" s="177"/>
      <c r="AR33" s="177"/>
      <c r="AS33" s="461">
        <v>0</v>
      </c>
      <c r="AT33" s="461"/>
      <c r="AU33" s="461"/>
      <c r="AV33" s="461"/>
      <c r="AW33" s="461"/>
      <c r="AX33" s="461"/>
      <c r="AY33" s="461"/>
      <c r="AZ33" s="461"/>
      <c r="BA33" s="461"/>
      <c r="BB33" s="461"/>
      <c r="BC33" s="461"/>
      <c r="BD33" s="461"/>
      <c r="BE33" s="461"/>
      <c r="BF33" s="461"/>
      <c r="BG33" s="68"/>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v>0</v>
      </c>
      <c r="CN33" s="177"/>
      <c r="CO33" s="177"/>
      <c r="CP33" s="373"/>
      <c r="CQ33" s="373">
        <v>0</v>
      </c>
      <c r="CR33" s="373">
        <v>0</v>
      </c>
      <c r="CS33" s="373"/>
      <c r="CT33" s="177"/>
      <c r="CU33" s="177"/>
      <c r="CV33" s="177"/>
      <c r="CW33" s="177"/>
      <c r="CX33" s="177"/>
      <c r="CY33" s="177"/>
      <c r="CZ33" s="373"/>
      <c r="DA33" s="373"/>
      <c r="DB33" s="373"/>
      <c r="DC33" s="373"/>
      <c r="DD33" s="373"/>
      <c r="DE33" s="373"/>
      <c r="DF33" s="373"/>
      <c r="DG33" s="373"/>
      <c r="DH33" s="373"/>
      <c r="DI33" s="373"/>
      <c r="DJ33" s="373"/>
    </row>
    <row r="34" spans="2:114" ht="4.5" customHeight="1">
      <c r="B34" s="27"/>
      <c r="C34" s="70"/>
      <c r="D34" s="70"/>
      <c r="E34" s="70"/>
      <c r="F34" s="65"/>
      <c r="G34" s="66"/>
      <c r="H34" s="70"/>
      <c r="I34" s="70"/>
      <c r="J34" s="70"/>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372">
        <v>920945879.50999987</v>
      </c>
      <c r="AM34" s="372"/>
      <c r="AN34" s="372"/>
      <c r="AO34" s="372"/>
      <c r="AP34" s="372"/>
      <c r="AQ34" s="372"/>
      <c r="AR34" s="372"/>
      <c r="AS34" s="372"/>
      <c r="AT34" s="372"/>
      <c r="AU34" s="372"/>
      <c r="AV34" s="372"/>
      <c r="AW34" s="372"/>
      <c r="AX34" s="372"/>
      <c r="AY34" s="372"/>
      <c r="AZ34" s="372"/>
      <c r="BA34" s="372"/>
      <c r="BB34" s="372"/>
      <c r="BC34" s="372"/>
      <c r="BD34" s="372"/>
      <c r="BE34" s="372"/>
      <c r="BF34" s="372"/>
      <c r="BG34" s="68"/>
      <c r="BH34" s="70"/>
      <c r="BI34" s="70"/>
      <c r="BJ34" s="70"/>
      <c r="BK34" s="70"/>
      <c r="BL34" s="65"/>
      <c r="BM34" s="66"/>
      <c r="BN34" s="70"/>
      <c r="BO34" s="70"/>
      <c r="BP34" s="70"/>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379">
        <v>750013381.34000015</v>
      </c>
      <c r="CQ34" s="379">
        <v>750013381.34000015</v>
      </c>
      <c r="CR34" s="379">
        <v>750013381.34000015</v>
      </c>
      <c r="CS34" s="379"/>
      <c r="CT34" s="372"/>
      <c r="CU34" s="372"/>
      <c r="CV34" s="372"/>
      <c r="CW34" s="372"/>
      <c r="CX34" s="372"/>
      <c r="CY34" s="372"/>
      <c r="CZ34" s="379"/>
      <c r="DA34" s="379"/>
      <c r="DB34" s="379"/>
      <c r="DC34" s="379"/>
      <c r="DD34" s="379"/>
      <c r="DE34" s="379"/>
      <c r="DF34" s="379"/>
      <c r="DG34" s="379"/>
      <c r="DH34" s="379"/>
      <c r="DI34" s="379"/>
      <c r="DJ34" s="379"/>
    </row>
    <row r="35" spans="2:114">
      <c r="B35" s="134" t="s">
        <v>40</v>
      </c>
      <c r="C35" s="136">
        <v>131145.63219999999</v>
      </c>
      <c r="D35" s="136">
        <v>260836.24388000002</v>
      </c>
      <c r="E35" s="136">
        <v>701570.03581000003</v>
      </c>
      <c r="F35" s="136">
        <v>848684</v>
      </c>
      <c r="G35" s="136">
        <v>149742.99999999997</v>
      </c>
      <c r="H35" s="136">
        <v>295134.033</v>
      </c>
      <c r="I35" s="136">
        <v>819850</v>
      </c>
      <c r="J35" s="136">
        <v>1007485</v>
      </c>
      <c r="K35" s="136">
        <v>193295</v>
      </c>
      <c r="L35" s="136">
        <v>387854</v>
      </c>
      <c r="M35" s="136">
        <v>934244</v>
      </c>
      <c r="N35" s="136">
        <v>1142151</v>
      </c>
      <c r="O35" s="136">
        <v>211413</v>
      </c>
      <c r="P35" s="136">
        <v>421009</v>
      </c>
      <c r="Q35" s="136">
        <v>992591</v>
      </c>
      <c r="R35" s="136">
        <v>1252532</v>
      </c>
      <c r="S35" s="136">
        <v>298019</v>
      </c>
      <c r="T35" s="136">
        <v>640091</v>
      </c>
      <c r="U35" s="136">
        <v>924714</v>
      </c>
      <c r="V35" s="136">
        <v>1320624</v>
      </c>
      <c r="W35" s="136">
        <v>364768.9</v>
      </c>
      <c r="X35" s="136">
        <v>632239.71900000004</v>
      </c>
      <c r="Y35" s="136">
        <v>929430</v>
      </c>
      <c r="Z35" s="136">
        <v>1135386</v>
      </c>
      <c r="AA35" s="136">
        <v>266777</v>
      </c>
      <c r="AB35" s="136">
        <v>380619</v>
      </c>
      <c r="AC35" s="136">
        <v>514297</v>
      </c>
      <c r="AD35" s="136">
        <v>757682</v>
      </c>
      <c r="AE35" s="136">
        <v>251497</v>
      </c>
      <c r="AF35" s="136">
        <v>263622.86145999999</v>
      </c>
      <c r="AG35" s="136">
        <v>551297</v>
      </c>
      <c r="AH35" s="136">
        <v>867911.99999000004</v>
      </c>
      <c r="AI35" s="136">
        <v>1128599</v>
      </c>
      <c r="AJ35" s="136">
        <v>225698.39981999999</v>
      </c>
      <c r="AK35" s="136">
        <v>548623</v>
      </c>
      <c r="AL35" s="302">
        <v>920945879.50999987</v>
      </c>
      <c r="AM35" s="302">
        <v>1143687496.77</v>
      </c>
      <c r="AN35" s="302">
        <f>'[16]DRE IFRS e REG'!$U$50</f>
        <v>440349100.31999993</v>
      </c>
      <c r="AO35" s="302">
        <v>870381274.99999976</v>
      </c>
      <c r="AP35" s="302">
        <v>1523959998.2500002</v>
      </c>
      <c r="AQ35" s="302">
        <v>2360763370.5000005</v>
      </c>
      <c r="AR35" s="302">
        <v>668788334.53999996</v>
      </c>
      <c r="AS35" s="302">
        <v>1403680095.3599997</v>
      </c>
      <c r="AT35" s="302">
        <v>2111498940.7499998</v>
      </c>
      <c r="AU35" s="302">
        <v>2653818880.4200001</v>
      </c>
      <c r="AV35" s="302">
        <v>684633158.19000006</v>
      </c>
      <c r="AW35" s="302">
        <v>1383685730.8</v>
      </c>
      <c r="AX35" s="302">
        <v>1662302398.0700002</v>
      </c>
      <c r="AY35" s="302">
        <v>1876401906.1299996</v>
      </c>
      <c r="AZ35" s="302">
        <v>539096088.21016002</v>
      </c>
      <c r="BA35" s="302">
        <v>932362354.81384516</v>
      </c>
      <c r="BB35" s="302">
        <v>1330472392.5278525</v>
      </c>
      <c r="BC35" s="302">
        <v>1907565610.6700003</v>
      </c>
      <c r="BD35" s="302">
        <v>551703526.3433336</v>
      </c>
      <c r="BE35" s="302">
        <v>1066360936.3600001</v>
      </c>
      <c r="BF35" s="302">
        <v>1617309648.1700001</v>
      </c>
      <c r="BG35" s="68"/>
      <c r="BH35" s="136">
        <v>141849.63219999999</v>
      </c>
      <c r="BI35" s="136">
        <v>285778.24388000002</v>
      </c>
      <c r="BJ35" s="136">
        <v>444962.03581000003</v>
      </c>
      <c r="BK35" s="136">
        <v>619857</v>
      </c>
      <c r="BL35" s="136">
        <v>173548</v>
      </c>
      <c r="BM35" s="136">
        <v>343565.29100000003</v>
      </c>
      <c r="BN35" s="136">
        <v>630788</v>
      </c>
      <c r="BO35" s="136">
        <v>861717</v>
      </c>
      <c r="BP35" s="136">
        <v>240240</v>
      </c>
      <c r="BQ35" s="136">
        <v>478680</v>
      </c>
      <c r="BR35" s="136">
        <v>743641</v>
      </c>
      <c r="BS35" s="136">
        <v>1009485</v>
      </c>
      <c r="BT35" s="136">
        <v>270742</v>
      </c>
      <c r="BU35" s="136">
        <v>487019</v>
      </c>
      <c r="BV35" s="136">
        <v>779405</v>
      </c>
      <c r="BW35" s="136">
        <v>1139759</v>
      </c>
      <c r="BX35" s="136">
        <v>293713</v>
      </c>
      <c r="BY35" s="136">
        <v>587173</v>
      </c>
      <c r="BZ35" s="136">
        <v>903953</v>
      </c>
      <c r="CA35" s="136">
        <v>1208998</v>
      </c>
      <c r="CB35" s="136">
        <v>317356</v>
      </c>
      <c r="CC35" s="136">
        <v>608447</v>
      </c>
      <c r="CD35" s="136">
        <v>953720</v>
      </c>
      <c r="CE35" s="136">
        <v>1291541</v>
      </c>
      <c r="CF35" s="136">
        <v>347820</v>
      </c>
      <c r="CG35" s="136">
        <v>685813</v>
      </c>
      <c r="CH35" s="136">
        <v>1001163</v>
      </c>
      <c r="CI35" s="136">
        <v>1347462</v>
      </c>
      <c r="CJ35" s="136">
        <v>326185</v>
      </c>
      <c r="CK35" s="136">
        <v>640112</v>
      </c>
      <c r="CL35" s="136">
        <v>901891.41800000006</v>
      </c>
      <c r="CM35" s="136">
        <v>1113201.1052600001</v>
      </c>
      <c r="CN35" s="136">
        <v>263224.64990000002</v>
      </c>
      <c r="CO35" s="136">
        <v>524263.48848000006</v>
      </c>
      <c r="CP35" s="380">
        <v>750013381.34000015</v>
      </c>
      <c r="CQ35" s="380">
        <v>958476353.68000019</v>
      </c>
      <c r="CR35" s="380">
        <v>255544357.49999997</v>
      </c>
      <c r="CS35" s="380">
        <v>511831385.87</v>
      </c>
      <c r="CT35" s="302">
        <v>767580089.17999995</v>
      </c>
      <c r="CU35" s="302">
        <v>1006967090.3</v>
      </c>
      <c r="CV35" s="302">
        <v>253614746.44000006</v>
      </c>
      <c r="CW35" s="302">
        <v>520393018.96999997</v>
      </c>
      <c r="CX35" s="302">
        <v>877136510.50999999</v>
      </c>
      <c r="CY35" s="302">
        <v>1255315720.7699995</v>
      </c>
      <c r="CZ35" s="359">
        <v>382997322.85000002</v>
      </c>
      <c r="DA35" s="359">
        <v>775870924.13</v>
      </c>
      <c r="DB35" s="359">
        <v>1201129047.6999998</v>
      </c>
      <c r="DC35" s="359">
        <v>1593481053.4200001</v>
      </c>
      <c r="DD35" s="359">
        <v>439660267.20019525</v>
      </c>
      <c r="DE35" s="359">
        <v>872758203.87039244</v>
      </c>
      <c r="DF35" s="359">
        <v>1271029606.9304705</v>
      </c>
      <c r="DG35" s="359">
        <v>1710136549.5799999</v>
      </c>
      <c r="DH35" s="359">
        <v>388542624.75007468</v>
      </c>
      <c r="DI35" s="359">
        <v>786397756.06999993</v>
      </c>
      <c r="DJ35" s="359">
        <v>1187041947.9099998</v>
      </c>
    </row>
    <row r="36" spans="2:114">
      <c r="B36" s="28"/>
      <c r="C36" s="59"/>
      <c r="D36" s="59"/>
      <c r="E36" s="59"/>
      <c r="F36" s="59"/>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BG36" s="68"/>
      <c r="BH36" s="59"/>
      <c r="BI36" s="59"/>
      <c r="BJ36" s="59"/>
      <c r="BK36" s="59"/>
      <c r="BL36" s="59"/>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370"/>
      <c r="CQ36" s="370"/>
      <c r="CZ36" s="375"/>
      <c r="DA36" s="375"/>
      <c r="DB36" s="375"/>
      <c r="DC36" s="375"/>
      <c r="DD36" s="375"/>
      <c r="DE36" s="375"/>
      <c r="DF36" s="375"/>
      <c r="DG36" s="375"/>
      <c r="DH36" s="375"/>
      <c r="DI36" s="375"/>
      <c r="DJ36" s="375"/>
    </row>
    <row r="37" spans="2:114">
      <c r="B37" s="176" t="s">
        <v>211</v>
      </c>
      <c r="C37" s="177"/>
      <c r="D37" s="177"/>
      <c r="E37" s="177"/>
      <c r="F37" s="177"/>
      <c r="G37" s="177">
        <v>27986.58166</v>
      </c>
      <c r="H37" s="177">
        <v>32956.627999999997</v>
      </c>
      <c r="I37" s="177">
        <v>41459</v>
      </c>
      <c r="J37" s="177">
        <v>43608</v>
      </c>
      <c r="K37" s="177">
        <v>2514</v>
      </c>
      <c r="L37" s="177">
        <v>5687</v>
      </c>
      <c r="M37" s="177">
        <v>153738</v>
      </c>
      <c r="N37" s="177">
        <v>179019</v>
      </c>
      <c r="O37" s="177">
        <v>25951</v>
      </c>
      <c r="P37" s="177">
        <v>48272</v>
      </c>
      <c r="Q37" s="177">
        <v>219054</v>
      </c>
      <c r="R37" s="177">
        <v>263017</v>
      </c>
      <c r="S37" s="177">
        <v>58795</v>
      </c>
      <c r="T37" s="177">
        <v>118252</v>
      </c>
      <c r="U37" s="177">
        <v>146215</v>
      </c>
      <c r="V37" s="177">
        <v>216927</v>
      </c>
      <c r="W37" s="177">
        <v>76691</v>
      </c>
      <c r="X37" s="177">
        <v>129071</v>
      </c>
      <c r="Y37" s="177">
        <v>183198</v>
      </c>
      <c r="Z37" s="177">
        <v>235841</v>
      </c>
      <c r="AA37" s="177">
        <v>52323</v>
      </c>
      <c r="AB37" s="177">
        <v>56065</v>
      </c>
      <c r="AC37" s="177">
        <v>70800</v>
      </c>
      <c r="AD37" s="177">
        <v>168578</v>
      </c>
      <c r="AE37" s="177">
        <v>62629</v>
      </c>
      <c r="AF37" s="177">
        <v>65897</v>
      </c>
      <c r="AG37" s="177">
        <v>142180</v>
      </c>
      <c r="AH37" s="177">
        <v>224156</v>
      </c>
      <c r="AI37" s="177">
        <v>301255.65359</v>
      </c>
      <c r="AJ37" s="177">
        <v>28435.492630000001</v>
      </c>
      <c r="AK37" s="177">
        <v>124599</v>
      </c>
      <c r="AL37" s="299">
        <v>204842054.02000001</v>
      </c>
      <c r="AM37" s="299">
        <v>369812000</v>
      </c>
      <c r="AN37" s="299">
        <f>'[16]DRE IFRS e REG'!$U$51</f>
        <v>147829000</v>
      </c>
      <c r="AO37" s="299">
        <v>271014086.25999999</v>
      </c>
      <c r="AP37" s="299">
        <v>478419041.66000003</v>
      </c>
      <c r="AQ37" s="299">
        <v>833942451.55999994</v>
      </c>
      <c r="AR37" s="299">
        <v>205252522.72</v>
      </c>
      <c r="AS37" s="299">
        <v>485413059.16000003</v>
      </c>
      <c r="AT37" s="299">
        <v>633802726.65999997</v>
      </c>
      <c r="AU37" s="299">
        <v>781435897.45000005</v>
      </c>
      <c r="AV37" s="299">
        <v>210658862.27000001</v>
      </c>
      <c r="AW37" s="299">
        <v>436736396.19</v>
      </c>
      <c r="AX37" s="299">
        <v>554918585.51999998</v>
      </c>
      <c r="AY37" s="299">
        <v>564884674.03999996</v>
      </c>
      <c r="AZ37" s="299">
        <v>187409113.08999997</v>
      </c>
      <c r="BA37" s="299">
        <v>268862396.81999999</v>
      </c>
      <c r="BB37" s="299">
        <v>293531074.16000003</v>
      </c>
      <c r="BC37" s="299">
        <v>427517820.19</v>
      </c>
      <c r="BD37" s="299">
        <v>157225720.22999999</v>
      </c>
      <c r="BE37" s="299">
        <v>289098638.07999998</v>
      </c>
      <c r="BF37" s="299">
        <v>399865382.27999997</v>
      </c>
      <c r="BG37" s="68"/>
      <c r="BH37" s="177"/>
      <c r="BI37" s="177"/>
      <c r="BJ37" s="177"/>
      <c r="BK37" s="177"/>
      <c r="BL37" s="177">
        <v>29916</v>
      </c>
      <c r="BM37" s="177">
        <v>34276.085999999996</v>
      </c>
      <c r="BN37" s="177">
        <v>37316</v>
      </c>
      <c r="BO37" s="177">
        <v>40412</v>
      </c>
      <c r="BP37" s="177">
        <v>3324</v>
      </c>
      <c r="BQ37" s="177">
        <v>21487</v>
      </c>
      <c r="BR37" s="177">
        <v>75155</v>
      </c>
      <c r="BS37" s="177">
        <v>132471</v>
      </c>
      <c r="BT37" s="177">
        <v>52144</v>
      </c>
      <c r="BU37" s="177">
        <v>100780</v>
      </c>
      <c r="BV37" s="177">
        <v>178087</v>
      </c>
      <c r="BW37" s="177">
        <v>147226</v>
      </c>
      <c r="BX37" s="177">
        <v>38471</v>
      </c>
      <c r="BY37" s="177">
        <v>76366</v>
      </c>
      <c r="BZ37" s="177">
        <v>115353</v>
      </c>
      <c r="CA37" s="177">
        <v>165432</v>
      </c>
      <c r="CB37" s="177">
        <v>41859</v>
      </c>
      <c r="CC37" s="177">
        <v>84519</v>
      </c>
      <c r="CD37" s="177">
        <v>134082</v>
      </c>
      <c r="CE37" s="177">
        <v>204904</v>
      </c>
      <c r="CF37" s="177">
        <v>56846</v>
      </c>
      <c r="CG37" s="177">
        <v>116671</v>
      </c>
      <c r="CH37" s="177">
        <v>161261</v>
      </c>
      <c r="CI37" s="177">
        <v>224825</v>
      </c>
      <c r="CJ37" s="177">
        <v>54320</v>
      </c>
      <c r="CK37" s="177">
        <v>112985</v>
      </c>
      <c r="CL37" s="177">
        <v>155899</v>
      </c>
      <c r="CM37" s="177">
        <v>211463.61595000001</v>
      </c>
      <c r="CN37" s="177">
        <v>40285.44397</v>
      </c>
      <c r="CO37" s="177">
        <v>98496.352549999996</v>
      </c>
      <c r="CP37" s="358">
        <v>146703657.53999999</v>
      </c>
      <c r="CQ37" s="358">
        <v>196848049.75</v>
      </c>
      <c r="CR37" s="358">
        <v>40547494.140000001</v>
      </c>
      <c r="CS37" s="358">
        <v>98084961.909999996</v>
      </c>
      <c r="CT37" s="299">
        <v>130321182.17</v>
      </c>
      <c r="CU37" s="299">
        <v>162279592.03999999</v>
      </c>
      <c r="CV37" s="299">
        <v>38725052.460000001</v>
      </c>
      <c r="CW37" s="299">
        <v>71480015.829999998</v>
      </c>
      <c r="CX37" s="299">
        <v>104281014.84999999</v>
      </c>
      <c r="CY37" s="299">
        <v>130238605.52</v>
      </c>
      <c r="CZ37" s="358">
        <v>28903465.149999999</v>
      </c>
      <c r="DA37" s="358">
        <v>63687186.640000001</v>
      </c>
      <c r="DB37" s="358">
        <v>144876005.91</v>
      </c>
      <c r="DC37" s="358">
        <v>222605379.88</v>
      </c>
      <c r="DD37" s="358">
        <v>91700119.260000005</v>
      </c>
      <c r="DE37" s="358">
        <v>195106818.87</v>
      </c>
      <c r="DF37" s="358">
        <v>297680095.14999998</v>
      </c>
      <c r="DG37" s="358">
        <v>389328493.55000001</v>
      </c>
      <c r="DH37" s="358">
        <v>108611224.39999999</v>
      </c>
      <c r="DI37" s="358">
        <v>206230779.91999999</v>
      </c>
      <c r="DJ37" s="358">
        <v>331612153.06</v>
      </c>
    </row>
    <row r="38" spans="2:114">
      <c r="B38" s="28"/>
      <c r="C38" s="70"/>
      <c r="D38" s="70"/>
      <c r="E38" s="70"/>
      <c r="F38" s="65"/>
      <c r="G38" s="66"/>
      <c r="H38" s="70"/>
      <c r="I38" s="70"/>
      <c r="J38" s="70"/>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68"/>
      <c r="BH38" s="70"/>
      <c r="BI38" s="70"/>
      <c r="BJ38" s="70"/>
      <c r="BK38" s="70"/>
      <c r="BL38" s="65"/>
      <c r="BM38" s="66"/>
      <c r="BN38" s="70"/>
      <c r="BO38" s="70"/>
      <c r="BP38" s="70"/>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381" t="s">
        <v>274</v>
      </c>
      <c r="CQ38" s="381"/>
      <c r="CR38" s="381"/>
      <c r="CS38" s="381"/>
      <c r="CT38" s="371"/>
      <c r="CU38" s="371"/>
      <c r="CV38" s="371"/>
      <c r="CW38" s="371"/>
      <c r="CX38" s="371"/>
      <c r="CY38" s="371"/>
      <c r="CZ38" s="381"/>
      <c r="DA38" s="381"/>
      <c r="DB38" s="381"/>
      <c r="DC38" s="381"/>
      <c r="DD38" s="381"/>
      <c r="DE38" s="381"/>
      <c r="DF38" s="381"/>
      <c r="DG38" s="381"/>
      <c r="DH38" s="381"/>
      <c r="DI38" s="381"/>
      <c r="DJ38" s="381"/>
    </row>
    <row r="39" spans="2:114">
      <c r="B39" s="134" t="s">
        <v>121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v>0</v>
      </c>
      <c r="AH39" s="136">
        <v>0</v>
      </c>
      <c r="AI39" s="136">
        <v>0</v>
      </c>
      <c r="AJ39" s="136" t="s">
        <v>274</v>
      </c>
      <c r="AK39" s="13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68"/>
      <c r="BH39" s="136"/>
      <c r="BI39" s="136"/>
      <c r="BJ39" s="136"/>
      <c r="BK39" s="136"/>
      <c r="BL39" s="136"/>
      <c r="BM39" s="136"/>
      <c r="BN39" s="136">
        <v>0</v>
      </c>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v>0</v>
      </c>
      <c r="CL39" s="136">
        <v>0</v>
      </c>
      <c r="CM39" s="136">
        <v>0</v>
      </c>
      <c r="CN39" s="136"/>
      <c r="CO39" s="136"/>
      <c r="CP39" s="382"/>
      <c r="CQ39" s="382">
        <v>0</v>
      </c>
      <c r="CR39" s="382">
        <v>0</v>
      </c>
      <c r="CS39" s="382"/>
      <c r="CT39" s="386"/>
      <c r="CU39" s="386"/>
      <c r="CV39" s="386"/>
      <c r="CW39" s="386"/>
      <c r="CX39" s="386"/>
      <c r="CY39" s="386"/>
      <c r="CZ39" s="386"/>
      <c r="DA39" s="386"/>
      <c r="DB39" s="386"/>
      <c r="DC39" s="386"/>
      <c r="DD39" s="386"/>
      <c r="DE39" s="386"/>
      <c r="DF39" s="386"/>
      <c r="DG39" s="386"/>
      <c r="DH39" s="386"/>
      <c r="DI39" s="386"/>
      <c r="DJ39" s="386"/>
    </row>
    <row r="40" spans="2:114">
      <c r="B40" s="176" t="s">
        <v>30</v>
      </c>
      <c r="C40" s="177">
        <v>14424</v>
      </c>
      <c r="D40" s="177">
        <v>30555</v>
      </c>
      <c r="E40" s="177">
        <v>42295</v>
      </c>
      <c r="F40" s="177">
        <v>53626</v>
      </c>
      <c r="G40" s="177">
        <v>10167</v>
      </c>
      <c r="H40" s="177">
        <v>27991.711000000003</v>
      </c>
      <c r="I40" s="177">
        <v>68325</v>
      </c>
      <c r="J40" s="177">
        <v>133078</v>
      </c>
      <c r="K40" s="177">
        <v>42795</v>
      </c>
      <c r="L40" s="177">
        <v>78007</v>
      </c>
      <c r="M40" s="177">
        <v>89599</v>
      </c>
      <c r="N40" s="177">
        <v>104683</v>
      </c>
      <c r="O40" s="177">
        <v>14220</v>
      </c>
      <c r="P40" s="177">
        <v>32418</v>
      </c>
      <c r="Q40" s="177">
        <v>46137</v>
      </c>
      <c r="R40" s="177">
        <v>57195</v>
      </c>
      <c r="S40" s="177">
        <v>10213</v>
      </c>
      <c r="T40" s="177">
        <v>26028</v>
      </c>
      <c r="U40" s="177">
        <v>46563</v>
      </c>
      <c r="V40" s="177">
        <v>60911</v>
      </c>
      <c r="W40" s="177">
        <v>12434</v>
      </c>
      <c r="X40" s="177">
        <v>26089</v>
      </c>
      <c r="Y40" s="177">
        <v>41898</v>
      </c>
      <c r="Z40" s="177">
        <v>58364</v>
      </c>
      <c r="AA40" s="177">
        <v>15493</v>
      </c>
      <c r="AB40" s="177">
        <v>34088</v>
      </c>
      <c r="AC40" s="177">
        <v>54304</v>
      </c>
      <c r="AD40" s="177">
        <v>69753</v>
      </c>
      <c r="AE40" s="177">
        <v>11599</v>
      </c>
      <c r="AF40" s="177">
        <v>11598.696550000001</v>
      </c>
      <c r="AG40" s="177">
        <v>24534</v>
      </c>
      <c r="AH40" s="177">
        <v>45922.820999999996</v>
      </c>
      <c r="AI40" s="177">
        <v>62912.773269999991</v>
      </c>
      <c r="AJ40" s="177">
        <v>15891.519289999998</v>
      </c>
      <c r="AK40" s="177">
        <v>40741</v>
      </c>
      <c r="AL40" s="358">
        <v>74759744.170000002</v>
      </c>
      <c r="AM40" s="358">
        <v>96939247.379999995</v>
      </c>
      <c r="AN40" s="358">
        <v>12955608.300000001</v>
      </c>
      <c r="AO40" s="358">
        <v>22295576.93</v>
      </c>
      <c r="AP40" s="358">
        <v>32963361.100000001</v>
      </c>
      <c r="AQ40" s="358">
        <v>38813341.799999997</v>
      </c>
      <c r="AR40" s="358">
        <v>4410378.8899999997</v>
      </c>
      <c r="AS40" s="358">
        <f>'[16]DRE IFRS e REG'!$AC$53</f>
        <v>11558895.939999999</v>
      </c>
      <c r="AT40" s="358">
        <v>20242524.649999999</v>
      </c>
      <c r="AU40" s="358">
        <v>34282746.409999996</v>
      </c>
      <c r="AV40" s="358">
        <v>23046554.210000001</v>
      </c>
      <c r="AW40" s="358">
        <v>69954718.170000002</v>
      </c>
      <c r="AX40" s="358">
        <v>124595203.09999999</v>
      </c>
      <c r="AY40" s="358">
        <v>164994726.53</v>
      </c>
      <c r="AZ40" s="358">
        <v>33783039.43</v>
      </c>
      <c r="BA40" s="358">
        <v>70452265.670000002</v>
      </c>
      <c r="BB40" s="358">
        <v>108429490.75</v>
      </c>
      <c r="BC40" s="358">
        <v>148007743.77000001</v>
      </c>
      <c r="BD40" s="358">
        <v>25019384.460000001</v>
      </c>
      <c r="BE40" s="358">
        <v>55340211.25</v>
      </c>
      <c r="BF40" s="358">
        <v>76403271.719999999</v>
      </c>
      <c r="BG40" s="68"/>
      <c r="BH40" s="177">
        <v>14424</v>
      </c>
      <c r="BI40" s="177">
        <v>30555</v>
      </c>
      <c r="BJ40" s="177">
        <v>42295</v>
      </c>
      <c r="BK40" s="177">
        <v>53626</v>
      </c>
      <c r="BL40" s="177">
        <v>10167</v>
      </c>
      <c r="BM40" s="177">
        <v>27991.711000000003</v>
      </c>
      <c r="BN40" s="177">
        <v>68325</v>
      </c>
      <c r="BO40" s="177">
        <v>133078</v>
      </c>
      <c r="BP40" s="177">
        <v>42795</v>
      </c>
      <c r="BQ40" s="177">
        <v>78007</v>
      </c>
      <c r="BR40" s="177">
        <v>89599</v>
      </c>
      <c r="BS40" s="177">
        <v>104683</v>
      </c>
      <c r="BT40" s="177">
        <v>14220</v>
      </c>
      <c r="BU40" s="177">
        <v>32418</v>
      </c>
      <c r="BV40" s="177">
        <v>46137</v>
      </c>
      <c r="BW40" s="177">
        <v>57195</v>
      </c>
      <c r="BX40" s="177">
        <v>10213</v>
      </c>
      <c r="BY40" s="177">
        <v>26028</v>
      </c>
      <c r="BZ40" s="177">
        <v>46563</v>
      </c>
      <c r="CA40" s="177">
        <v>60911</v>
      </c>
      <c r="CB40" s="177">
        <v>12434</v>
      </c>
      <c r="CC40" s="177">
        <v>26089</v>
      </c>
      <c r="CD40" s="177">
        <v>41898</v>
      </c>
      <c r="CE40" s="177">
        <v>58364</v>
      </c>
      <c r="CF40" s="177">
        <v>15493</v>
      </c>
      <c r="CG40" s="177">
        <v>34088</v>
      </c>
      <c r="CH40" s="177">
        <v>54304</v>
      </c>
      <c r="CI40" s="177">
        <v>69753</v>
      </c>
      <c r="CJ40" s="177">
        <v>11599</v>
      </c>
      <c r="CK40" s="177">
        <v>24534</v>
      </c>
      <c r="CL40" s="177">
        <v>45922.820999999996</v>
      </c>
      <c r="CM40" s="177">
        <v>62912.773269999991</v>
      </c>
      <c r="CN40" s="177">
        <v>15891.519289999998</v>
      </c>
      <c r="CO40" s="177">
        <v>40740.726350000004</v>
      </c>
      <c r="CP40" s="358">
        <v>74759744.170000002</v>
      </c>
      <c r="CQ40" s="358">
        <v>96939247.379999995</v>
      </c>
      <c r="CR40" s="358">
        <v>12955608.300000001</v>
      </c>
      <c r="CS40" s="358">
        <v>22295576.93</v>
      </c>
      <c r="CT40" s="358">
        <v>32963361.100000001</v>
      </c>
      <c r="CU40" s="358">
        <v>38813341.799999997</v>
      </c>
      <c r="CV40" s="358">
        <v>4410378.8899999997</v>
      </c>
      <c r="CW40" s="358">
        <v>11558895.939999999</v>
      </c>
      <c r="CX40" s="358">
        <v>20242524.649999999</v>
      </c>
      <c r="CY40" s="358">
        <v>34282746.409999996</v>
      </c>
      <c r="CZ40" s="358">
        <v>23046554.210000001</v>
      </c>
      <c r="DA40" s="358">
        <v>69954718.170000002</v>
      </c>
      <c r="DB40" s="358">
        <v>124595203.09999999</v>
      </c>
      <c r="DC40" s="358">
        <v>164994726.53</v>
      </c>
      <c r="DD40" s="358">
        <v>33783039.43</v>
      </c>
      <c r="DE40" s="358">
        <v>70452265.670000002</v>
      </c>
      <c r="DF40" s="358">
        <v>108429490.75</v>
      </c>
      <c r="DG40" s="358">
        <v>148007743.77000001</v>
      </c>
      <c r="DH40" s="358">
        <v>25019384.460000001</v>
      </c>
      <c r="DI40" s="358">
        <v>55340211.25</v>
      </c>
      <c r="DJ40" s="358">
        <v>76403271.719999999</v>
      </c>
    </row>
    <row r="41" spans="2:114">
      <c r="B41" s="27" t="s">
        <v>376</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v>-63547</v>
      </c>
      <c r="AG41" s="66">
        <v>-131195</v>
      </c>
      <c r="AH41" s="66">
        <v>-215662</v>
      </c>
      <c r="AI41" s="66">
        <v>274100</v>
      </c>
      <c r="AJ41" s="66">
        <v>-80070.083109999992</v>
      </c>
      <c r="AK41" s="66">
        <v>-176514</v>
      </c>
      <c r="AL41" s="367">
        <v>-259340944.19999999</v>
      </c>
      <c r="AM41" s="367">
        <v>-355733830.83999997</v>
      </c>
      <c r="AN41" s="367">
        <v>-147814763.91</v>
      </c>
      <c r="AO41" s="367">
        <v>-185611878.43000001</v>
      </c>
      <c r="AP41" s="367">
        <v>-315567000</v>
      </c>
      <c r="AQ41" s="367">
        <v>-514337555.77999997</v>
      </c>
      <c r="AR41" s="367">
        <v>-187505942.09999999</v>
      </c>
      <c r="AS41" s="367">
        <f>'[16]DRE IFRS e REG'!$AC$54</f>
        <v>-367795064.87</v>
      </c>
      <c r="AT41" s="367">
        <v>-606834169.83999991</v>
      </c>
      <c r="AU41" s="367">
        <v>-844392402.19000006</v>
      </c>
      <c r="AV41" s="367">
        <v>-251227044.38</v>
      </c>
      <c r="AW41" s="367">
        <v>-558709710.12</v>
      </c>
      <c r="AX41" s="367">
        <v>-699109013.14999998</v>
      </c>
      <c r="AY41" s="367">
        <v>-902550744.63</v>
      </c>
      <c r="AZ41" s="367">
        <v>-318393418.52173102</v>
      </c>
      <c r="BA41" s="367">
        <v>-601238127.81346202</v>
      </c>
      <c r="BB41" s="367">
        <v>-819812307.41412497</v>
      </c>
      <c r="BC41" s="367">
        <v>-1051831213.74</v>
      </c>
      <c r="BD41" s="367">
        <v>-326984874.11066294</v>
      </c>
      <c r="BE41" s="367">
        <v>-560219769.42999995</v>
      </c>
      <c r="BF41" s="367">
        <v>-791864243.67999995</v>
      </c>
      <c r="BG41" s="68"/>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v>0</v>
      </c>
      <c r="CL41" s="66">
        <v>-215661</v>
      </c>
      <c r="CM41" s="66">
        <v>-274099.52549999999</v>
      </c>
      <c r="CN41" s="66">
        <v>-79306.815879999995</v>
      </c>
      <c r="CO41" s="66">
        <v>-175012.78427999999</v>
      </c>
      <c r="CP41" s="367">
        <v>-256896261.44999999</v>
      </c>
      <c r="CQ41" s="367">
        <v>-352664098.44999999</v>
      </c>
      <c r="CR41" s="367">
        <v>-147085133.25999999</v>
      </c>
      <c r="CS41" s="367">
        <v>-184163421.31</v>
      </c>
      <c r="CT41" s="367">
        <v>-313428798.91000003</v>
      </c>
      <c r="CU41" s="367">
        <v>-511639327.32999998</v>
      </c>
      <c r="CV41" s="367">
        <v>-186800104.69999999</v>
      </c>
      <c r="CW41" s="367">
        <v>-366375607.72000003</v>
      </c>
      <c r="CX41" s="367">
        <v>-604729095.27999997</v>
      </c>
      <c r="CY41" s="367">
        <v>-841759829.41999996</v>
      </c>
      <c r="CZ41" s="367">
        <v>-250904794.66</v>
      </c>
      <c r="DA41" s="367">
        <v>-560418550.66999996</v>
      </c>
      <c r="DB41" s="367">
        <v>-700641430.57000005</v>
      </c>
      <c r="DC41" s="367">
        <v>-903941174.23000002</v>
      </c>
      <c r="DD41" s="367">
        <v>-318283051.38173103</v>
      </c>
      <c r="DE41" s="367">
        <v>-601045434.203462</v>
      </c>
      <c r="DF41" s="367">
        <v>-819544805.32412505</v>
      </c>
      <c r="DG41" s="367">
        <v>-1051496306.51</v>
      </c>
      <c r="DH41" s="367">
        <v>-326924677.91066301</v>
      </c>
      <c r="DI41" s="367">
        <v>-560105820.63</v>
      </c>
      <c r="DJ41" s="367">
        <v>-791703068.45000005</v>
      </c>
    </row>
    <row r="42" spans="2:114">
      <c r="B42" s="176" t="s">
        <v>31</v>
      </c>
      <c r="C42" s="177">
        <v>-43304</v>
      </c>
      <c r="D42" s="177">
        <v>-91472</v>
      </c>
      <c r="E42" s="177">
        <v>-138776</v>
      </c>
      <c r="F42" s="177">
        <v>-201642</v>
      </c>
      <c r="G42" s="177">
        <v>-74134</v>
      </c>
      <c r="H42" s="177">
        <v>-147869.66800000001</v>
      </c>
      <c r="I42" s="177">
        <v>-242146</v>
      </c>
      <c r="J42" s="177">
        <v>-337028</v>
      </c>
      <c r="K42" s="177">
        <v>-74362</v>
      </c>
      <c r="L42" s="177">
        <v>-150690</v>
      </c>
      <c r="M42" s="177">
        <v>-232052</v>
      </c>
      <c r="N42" s="177">
        <v>-315695</v>
      </c>
      <c r="O42" s="177">
        <v>-85197</v>
      </c>
      <c r="P42" s="177">
        <v>-166142</v>
      </c>
      <c r="Q42" s="177">
        <v>-244597</v>
      </c>
      <c r="R42" s="177">
        <v>0</v>
      </c>
      <c r="S42" s="177">
        <v>-70267</v>
      </c>
      <c r="T42" s="177">
        <v>-145494</v>
      </c>
      <c r="U42" s="177">
        <v>0</v>
      </c>
      <c r="V42" s="177">
        <v>0</v>
      </c>
      <c r="W42" s="177">
        <v>0</v>
      </c>
      <c r="X42" s="177">
        <v>0</v>
      </c>
      <c r="Y42" s="177">
        <v>0</v>
      </c>
      <c r="Z42" s="177"/>
      <c r="AA42" s="177"/>
      <c r="AB42" s="177"/>
      <c r="AC42" s="177"/>
      <c r="AD42" s="177"/>
      <c r="AE42" s="177"/>
      <c r="AF42" s="177"/>
      <c r="AG42" s="177">
        <v>0</v>
      </c>
      <c r="AH42" s="177">
        <v>0</v>
      </c>
      <c r="AI42" s="177">
        <v>0</v>
      </c>
      <c r="AJ42" s="177"/>
      <c r="AK42" s="177"/>
      <c r="AL42" s="369"/>
      <c r="AM42" s="369"/>
      <c r="AN42" s="369"/>
      <c r="AO42" s="369"/>
      <c r="AP42" s="369"/>
      <c r="AQ42" s="369"/>
      <c r="AR42" s="369"/>
      <c r="AS42" s="369"/>
      <c r="AT42" s="369"/>
      <c r="AU42" s="369"/>
      <c r="AV42" s="369"/>
      <c r="AW42" s="369"/>
      <c r="AX42" s="369"/>
      <c r="AY42" s="369"/>
      <c r="AZ42" s="369"/>
      <c r="BA42" s="369"/>
      <c r="BB42" s="369"/>
      <c r="BC42" s="369"/>
      <c r="BE42" s="369"/>
      <c r="BF42" s="369"/>
      <c r="BG42" s="68"/>
      <c r="BH42" s="177">
        <v>-43304</v>
      </c>
      <c r="BI42" s="177">
        <v>-91472</v>
      </c>
      <c r="BJ42" s="177">
        <v>-138776</v>
      </c>
      <c r="BK42" s="177">
        <v>-201642</v>
      </c>
      <c r="BL42" s="177">
        <v>-73138</v>
      </c>
      <c r="BM42" s="177">
        <v>-147869.66800000001</v>
      </c>
      <c r="BN42" s="177">
        <v>-242146</v>
      </c>
      <c r="BO42" s="177">
        <v>-337028</v>
      </c>
      <c r="BP42" s="177">
        <v>-74362</v>
      </c>
      <c r="BQ42" s="177">
        <v>-150690</v>
      </c>
      <c r="BR42" s="177">
        <v>-232052</v>
      </c>
      <c r="BS42" s="177">
        <v>-315695</v>
      </c>
      <c r="BT42" s="177">
        <v>-85197</v>
      </c>
      <c r="BU42" s="177">
        <v>-166142</v>
      </c>
      <c r="BV42" s="177">
        <v>-244597</v>
      </c>
      <c r="BW42" s="177">
        <v>0</v>
      </c>
      <c r="BX42" s="177">
        <v>-70267</v>
      </c>
      <c r="BY42" s="177">
        <v>-145494</v>
      </c>
      <c r="BZ42" s="177">
        <v>0</v>
      </c>
      <c r="CA42" s="177">
        <v>0</v>
      </c>
      <c r="CB42" s="177">
        <v>0</v>
      </c>
      <c r="CC42" s="177">
        <v>0</v>
      </c>
      <c r="CD42" s="177">
        <v>0</v>
      </c>
      <c r="CE42" s="177"/>
      <c r="CF42" s="177"/>
      <c r="CG42" s="177"/>
      <c r="CH42" s="177"/>
      <c r="CI42" s="177"/>
      <c r="CJ42" s="177"/>
      <c r="CK42" s="177">
        <v>0</v>
      </c>
      <c r="CL42" s="177">
        <v>0</v>
      </c>
      <c r="CM42" s="177">
        <v>0</v>
      </c>
      <c r="CN42" s="177"/>
      <c r="CO42" s="177"/>
      <c r="CP42" s="368"/>
      <c r="CQ42" s="368"/>
      <c r="CR42" s="368"/>
      <c r="CS42" s="368"/>
      <c r="CT42" s="369"/>
      <c r="CU42" s="369"/>
      <c r="CV42" s="369"/>
      <c r="CW42" s="369"/>
      <c r="CX42" s="369"/>
      <c r="CY42" s="369"/>
      <c r="CZ42" s="369"/>
      <c r="DA42" s="369"/>
      <c r="DB42" s="369"/>
      <c r="DC42" s="369"/>
      <c r="DD42" s="369"/>
      <c r="DE42" s="369"/>
      <c r="DF42" s="369"/>
      <c r="DG42" s="369"/>
      <c r="DH42" s="369"/>
      <c r="DI42" s="369"/>
      <c r="DJ42" s="369"/>
    </row>
    <row r="43" spans="2:114">
      <c r="B43" s="27" t="s">
        <v>167</v>
      </c>
      <c r="C43" s="66"/>
      <c r="D43" s="66"/>
      <c r="E43" s="66"/>
      <c r="F43" s="66"/>
      <c r="G43" s="66"/>
      <c r="H43" s="66"/>
      <c r="I43" s="66"/>
      <c r="J43" s="66"/>
      <c r="K43" s="66"/>
      <c r="L43" s="66"/>
      <c r="M43" s="66"/>
      <c r="N43" s="66"/>
      <c r="O43" s="66"/>
      <c r="P43" s="66"/>
      <c r="Q43" s="66"/>
      <c r="R43" s="66">
        <v>-80972</v>
      </c>
      <c r="S43" s="66"/>
      <c r="T43" s="66"/>
      <c r="U43" s="66">
        <v>-231246</v>
      </c>
      <c r="V43" s="66">
        <v>-236079</v>
      </c>
      <c r="W43" s="66">
        <v>43003</v>
      </c>
      <c r="X43" s="66">
        <v>79496</v>
      </c>
      <c r="Y43" s="66">
        <v>64869</v>
      </c>
      <c r="Z43" s="66">
        <v>59353</v>
      </c>
      <c r="AA43" s="66">
        <v>7037</v>
      </c>
      <c r="AB43" s="66">
        <v>-11499</v>
      </c>
      <c r="AC43" s="66">
        <v>-567</v>
      </c>
      <c r="AD43" s="66">
        <v>-17661</v>
      </c>
      <c r="AE43" s="66">
        <v>-1441</v>
      </c>
      <c r="AF43" s="66">
        <v>-1441.7696100000001</v>
      </c>
      <c r="AG43" s="66">
        <v>-30208</v>
      </c>
      <c r="AH43" s="66">
        <v>-40033.012999999999</v>
      </c>
      <c r="AI43" s="66">
        <v>-58701.603780000005</v>
      </c>
      <c r="AJ43" s="66">
        <v>-6765.2955899999997</v>
      </c>
      <c r="AK43" s="66">
        <v>-5132</v>
      </c>
      <c r="AL43" s="367">
        <v>-38492971.060000002</v>
      </c>
      <c r="AM43" s="367">
        <v>-28543214.530000001</v>
      </c>
      <c r="AN43" s="367">
        <v>-114118723.20999999</v>
      </c>
      <c r="AO43" s="367">
        <v>-145359863.93000001</v>
      </c>
      <c r="AP43" s="367">
        <v>-170572060.06</v>
      </c>
      <c r="AQ43" s="367">
        <v>-141054293.21000001</v>
      </c>
      <c r="AR43" s="367">
        <v>-51439187.909999996</v>
      </c>
      <c r="AS43" s="367">
        <f>'[16]DRE IFRS e REG'!$AC$55</f>
        <v>2226948.6800000002</v>
      </c>
      <c r="AT43" s="367">
        <v>-33699995.780000001</v>
      </c>
      <c r="AU43" s="367">
        <v>-74229983.879999995</v>
      </c>
      <c r="AV43" s="367">
        <v>89169305.829999998</v>
      </c>
      <c r="AW43" s="367">
        <v>39472885.119999997</v>
      </c>
      <c r="AX43" s="367">
        <v>38285673.579999998</v>
      </c>
      <c r="AY43" s="367">
        <v>24176888.809999999</v>
      </c>
      <c r="AZ43" s="367">
        <v>2529585.9600000009</v>
      </c>
      <c r="BA43" s="367">
        <v>19740263.039999999</v>
      </c>
      <c r="BB43" s="367">
        <v>-2800130.81</v>
      </c>
      <c r="BC43" s="367">
        <v>-1258456.8799999999</v>
      </c>
      <c r="BD43" s="367">
        <v>-12017971.479999997</v>
      </c>
      <c r="BE43" s="367">
        <v>-60491645.159999996</v>
      </c>
      <c r="BF43" s="367">
        <v>-68314677.340000004</v>
      </c>
      <c r="BG43" s="68"/>
      <c r="BH43" s="66"/>
      <c r="BI43" s="66"/>
      <c r="BJ43" s="66"/>
      <c r="BK43" s="66"/>
      <c r="BL43" s="66"/>
      <c r="BM43" s="66"/>
      <c r="BN43" s="66"/>
      <c r="BO43" s="66"/>
      <c r="BP43" s="66"/>
      <c r="BQ43" s="66"/>
      <c r="BR43" s="66"/>
      <c r="BS43" s="66"/>
      <c r="BT43" s="66"/>
      <c r="BU43" s="66"/>
      <c r="BV43" s="66"/>
      <c r="BW43" s="66">
        <v>-80972</v>
      </c>
      <c r="BX43" s="66"/>
      <c r="BY43" s="66"/>
      <c r="BZ43" s="66">
        <v>-231246</v>
      </c>
      <c r="CA43" s="66">
        <v>-236079</v>
      </c>
      <c r="CB43" s="66">
        <v>43003</v>
      </c>
      <c r="CC43" s="66">
        <v>79496</v>
      </c>
      <c r="CD43" s="66">
        <v>64869</v>
      </c>
      <c r="CE43" s="66">
        <v>59353</v>
      </c>
      <c r="CF43" s="66">
        <v>7037</v>
      </c>
      <c r="CG43" s="66">
        <v>-11499</v>
      </c>
      <c r="CH43" s="66">
        <v>-567</v>
      </c>
      <c r="CI43" s="66">
        <v>-17661</v>
      </c>
      <c r="CJ43" s="66">
        <v>-1441</v>
      </c>
      <c r="CK43" s="66">
        <v>-30208</v>
      </c>
      <c r="CL43" s="66">
        <v>-40033.012999999999</v>
      </c>
      <c r="CM43" s="66">
        <v>-58701.603780000005</v>
      </c>
      <c r="CN43" s="66">
        <v>-6765.2955899999997</v>
      </c>
      <c r="CO43" s="66">
        <v>-5132.3638600000004</v>
      </c>
      <c r="CP43" s="367">
        <v>-38492971.060000002</v>
      </c>
      <c r="CQ43" s="367">
        <v>-28543214.530000001</v>
      </c>
      <c r="CR43" s="367">
        <v>-114118723.20999999</v>
      </c>
      <c r="CS43" s="367">
        <v>-145359862.93000001</v>
      </c>
      <c r="CT43" s="367">
        <v>-170572060.06</v>
      </c>
      <c r="CU43" s="367">
        <v>-141053293.21000001</v>
      </c>
      <c r="CV43" s="367">
        <v>-51439187.909999996</v>
      </c>
      <c r="CW43" s="367">
        <v>2226948.6800000002</v>
      </c>
      <c r="CX43" s="367">
        <v>-33699995.780000001</v>
      </c>
      <c r="CY43" s="367">
        <v>-74229983.879999995</v>
      </c>
      <c r="CZ43" s="367">
        <v>89169305.829999998</v>
      </c>
      <c r="DA43" s="367">
        <v>39472885.119999997</v>
      </c>
      <c r="DB43" s="367">
        <v>38285673.579999998</v>
      </c>
      <c r="DC43" s="367">
        <v>24176888.809999999</v>
      </c>
      <c r="DD43" s="367">
        <v>2529585.9600000009</v>
      </c>
      <c r="DE43" s="367">
        <v>19740263.039999999</v>
      </c>
      <c r="DF43" s="367">
        <v>-2800130.81</v>
      </c>
      <c r="DG43" s="367">
        <v>-1258456.8799999999</v>
      </c>
      <c r="DH43" s="367">
        <v>-12017971.479999997</v>
      </c>
      <c r="DI43" s="367">
        <v>-60491645.159999996</v>
      </c>
      <c r="DJ43" s="367">
        <v>-68314677.340000004</v>
      </c>
    </row>
    <row r="44" spans="2:114">
      <c r="B44" s="176" t="s">
        <v>43</v>
      </c>
      <c r="C44" s="177">
        <v>-5985</v>
      </c>
      <c r="D44" s="177">
        <v>-11833</v>
      </c>
      <c r="E44" s="177">
        <v>-14366</v>
      </c>
      <c r="F44" s="177">
        <v>-28238</v>
      </c>
      <c r="G44" s="177">
        <v>-3723</v>
      </c>
      <c r="H44" s="177">
        <v>-8277.2810000000009</v>
      </c>
      <c r="I44" s="177">
        <v>-10755</v>
      </c>
      <c r="J44" s="177">
        <v>-42356</v>
      </c>
      <c r="K44" s="177">
        <v>-30087</v>
      </c>
      <c r="L44" s="177">
        <v>-79304</v>
      </c>
      <c r="M44" s="177">
        <v>-91078</v>
      </c>
      <c r="N44" s="177">
        <v>-133692</v>
      </c>
      <c r="O44" s="177">
        <v>-31514</v>
      </c>
      <c r="P44" s="177">
        <v>-50919</v>
      </c>
      <c r="Q44" s="177">
        <v>-111698</v>
      </c>
      <c r="R44" s="177">
        <v>-4953</v>
      </c>
      <c r="S44" s="177">
        <v>-187187</v>
      </c>
      <c r="T44" s="177">
        <v>-205398</v>
      </c>
      <c r="U44" s="177">
        <v>0</v>
      </c>
      <c r="V44" s="177">
        <v>0</v>
      </c>
      <c r="W44" s="177">
        <v>0</v>
      </c>
      <c r="X44" s="177">
        <v>0</v>
      </c>
      <c r="Y44" s="177">
        <v>0</v>
      </c>
      <c r="Z44" s="177"/>
      <c r="AA44" s="177"/>
      <c r="AB44" s="177"/>
      <c r="AC44" s="177"/>
      <c r="AD44" s="177"/>
      <c r="AE44" s="177"/>
      <c r="AF44" s="177"/>
      <c r="AG44" s="177">
        <v>0</v>
      </c>
      <c r="AH44" s="177">
        <v>0</v>
      </c>
      <c r="AI44" s="177">
        <v>0</v>
      </c>
      <c r="AJ44" s="177"/>
      <c r="AK44" s="177"/>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68"/>
      <c r="BH44" s="177">
        <v>-5985</v>
      </c>
      <c r="BI44" s="177">
        <v>-11833</v>
      </c>
      <c r="BJ44" s="177">
        <v>-14366</v>
      </c>
      <c r="BK44" s="177">
        <v>-28238</v>
      </c>
      <c r="BL44" s="177">
        <v>-3723</v>
      </c>
      <c r="BM44" s="177">
        <v>-8277.2810000000009</v>
      </c>
      <c r="BN44" s="177">
        <v>-10755</v>
      </c>
      <c r="BO44" s="177">
        <v>-42356</v>
      </c>
      <c r="BP44" s="177">
        <v>-30087</v>
      </c>
      <c r="BQ44" s="177">
        <v>-79304</v>
      </c>
      <c r="BR44" s="177">
        <v>-91078</v>
      </c>
      <c r="BS44" s="177">
        <v>-133692</v>
      </c>
      <c r="BT44" s="177">
        <v>-31514</v>
      </c>
      <c r="BU44" s="177">
        <v>-50919</v>
      </c>
      <c r="BV44" s="177">
        <v>-111698</v>
      </c>
      <c r="BW44" s="177">
        <v>-4953</v>
      </c>
      <c r="BX44" s="177">
        <v>-187187</v>
      </c>
      <c r="BY44" s="177">
        <v>-205398</v>
      </c>
      <c r="BZ44" s="177">
        <v>0</v>
      </c>
      <c r="CA44" s="177">
        <v>0</v>
      </c>
      <c r="CB44" s="177">
        <v>0</v>
      </c>
      <c r="CC44" s="177">
        <v>0</v>
      </c>
      <c r="CD44" s="177">
        <v>0</v>
      </c>
      <c r="CE44" s="177"/>
      <c r="CF44" s="177"/>
      <c r="CG44" s="177"/>
      <c r="CH44" s="177"/>
      <c r="CI44" s="177"/>
      <c r="CJ44" s="177"/>
      <c r="CK44" s="177">
        <v>0</v>
      </c>
      <c r="CL44" s="177">
        <v>0</v>
      </c>
      <c r="CM44" s="177">
        <v>0</v>
      </c>
      <c r="CN44" s="177"/>
      <c r="CO44" s="177"/>
      <c r="CP44" s="369"/>
      <c r="CQ44" s="369"/>
      <c r="CR44" s="369"/>
      <c r="CS44" s="369"/>
      <c r="CT44" s="369"/>
      <c r="CU44" s="369"/>
      <c r="CV44" s="369"/>
      <c r="CW44" s="369"/>
      <c r="CX44" s="369"/>
      <c r="CY44" s="369"/>
      <c r="CZ44" s="369"/>
      <c r="DA44" s="369"/>
      <c r="DB44" s="369"/>
      <c r="DC44" s="369"/>
      <c r="DD44" s="369"/>
      <c r="DE44" s="369"/>
      <c r="DF44" s="369"/>
      <c r="DG44" s="369"/>
      <c r="DH44" s="369"/>
      <c r="DI44" s="369"/>
      <c r="DJ44" s="369"/>
    </row>
    <row r="45" spans="2:114">
      <c r="B45" s="27" t="s">
        <v>303</v>
      </c>
      <c r="C45" s="66"/>
      <c r="D45" s="66"/>
      <c r="E45" s="66"/>
      <c r="F45" s="66"/>
      <c r="G45" s="66"/>
      <c r="H45" s="66"/>
      <c r="I45" s="66"/>
      <c r="J45" s="66"/>
      <c r="K45" s="66"/>
      <c r="L45" s="66"/>
      <c r="M45" s="66"/>
      <c r="N45" s="66"/>
      <c r="O45" s="66"/>
      <c r="P45" s="66">
        <v>-32243</v>
      </c>
      <c r="Q45" s="66">
        <v>1367</v>
      </c>
      <c r="R45" s="66">
        <v>27913</v>
      </c>
      <c r="S45" s="66">
        <v>99587</v>
      </c>
      <c r="T45" s="66">
        <v>72578</v>
      </c>
      <c r="U45" s="66">
        <v>193953</v>
      </c>
      <c r="V45" s="66">
        <v>186553</v>
      </c>
      <c r="W45" s="66">
        <v>-74427</v>
      </c>
      <c r="X45" s="66">
        <v>-122149</v>
      </c>
      <c r="Y45" s="66">
        <v>-120077</v>
      </c>
      <c r="Z45" s="66">
        <v>-126552</v>
      </c>
      <c r="AA45" s="66">
        <v>-17211</v>
      </c>
      <c r="AB45" s="66">
        <v>-8142</v>
      </c>
      <c r="AC45" s="66">
        <v>-26360</v>
      </c>
      <c r="AD45" s="66">
        <v>-15773</v>
      </c>
      <c r="AE45" s="66">
        <v>-3792</v>
      </c>
      <c r="AF45" s="66">
        <v>-3792.4027599999999</v>
      </c>
      <c r="AG45" s="66">
        <v>23225</v>
      </c>
      <c r="AH45" s="66">
        <v>26842.434000000001</v>
      </c>
      <c r="AI45" s="66">
        <v>24214.539420000001</v>
      </c>
      <c r="AJ45" s="66">
        <v>583.77814000000001</v>
      </c>
      <c r="AK45" s="66">
        <v>-7624</v>
      </c>
      <c r="AL45" s="367">
        <v>16621587.890000001</v>
      </c>
      <c r="AM45" s="367">
        <v>5538733.46</v>
      </c>
      <c r="AN45" s="367">
        <v>92459894.799999997</v>
      </c>
      <c r="AO45" s="367">
        <v>130350271.45</v>
      </c>
      <c r="AP45" s="367">
        <v>141466000</v>
      </c>
      <c r="AQ45" s="367">
        <v>87417742.879999995</v>
      </c>
      <c r="AR45" s="367">
        <v>29556935.960000001</v>
      </c>
      <c r="AS45" s="367">
        <f>'[16]DRE IFRS e REG'!$AC$60</f>
        <v>-45966283.130000003</v>
      </c>
      <c r="AT45" s="367">
        <v>-25970073.390000001</v>
      </c>
      <c r="AU45" s="367">
        <v>-5077599.62</v>
      </c>
      <c r="AV45" s="367">
        <v>-104689617</v>
      </c>
      <c r="AW45" s="367">
        <v>-63603542.420000002</v>
      </c>
      <c r="AX45" s="367">
        <v>-74965041.700000003</v>
      </c>
      <c r="AY45" s="367">
        <v>-49069108</v>
      </c>
      <c r="AZ45" s="367">
        <v>-17109299.170000002</v>
      </c>
      <c r="BA45" s="367">
        <v>-28192983.870000001</v>
      </c>
      <c r="BB45" s="367">
        <v>-14714519.560000001</v>
      </c>
      <c r="BC45" s="367">
        <v>-3140596.25</v>
      </c>
      <c r="BD45" s="367">
        <v>-6837984.5300000012</v>
      </c>
      <c r="BE45" s="367">
        <v>53458077.759999998</v>
      </c>
      <c r="BF45" s="367">
        <v>54285227.109999999</v>
      </c>
      <c r="BG45" s="68"/>
      <c r="BH45" s="66"/>
      <c r="BI45" s="66"/>
      <c r="BJ45" s="66"/>
      <c r="BK45" s="66"/>
      <c r="BL45" s="66"/>
      <c r="BM45" s="66"/>
      <c r="BN45" s="66"/>
      <c r="BO45" s="66"/>
      <c r="BP45" s="66"/>
      <c r="BQ45" s="66"/>
      <c r="BR45" s="66"/>
      <c r="BS45" s="66"/>
      <c r="BT45" s="66"/>
      <c r="BU45" s="66">
        <v>-32243</v>
      </c>
      <c r="BV45" s="66">
        <v>1367</v>
      </c>
      <c r="BW45" s="66">
        <v>27913</v>
      </c>
      <c r="BX45" s="66">
        <v>99587</v>
      </c>
      <c r="BY45" s="66">
        <v>72578</v>
      </c>
      <c r="BZ45" s="66">
        <v>193953</v>
      </c>
      <c r="CA45" s="66">
        <v>186553</v>
      </c>
      <c r="CB45" s="66">
        <v>-74427</v>
      </c>
      <c r="CC45" s="66">
        <v>-122149</v>
      </c>
      <c r="CD45" s="66">
        <v>-120077</v>
      </c>
      <c r="CE45" s="66">
        <v>-126552</v>
      </c>
      <c r="CF45" s="66">
        <v>-17211</v>
      </c>
      <c r="CG45" s="66">
        <v>-8142</v>
      </c>
      <c r="CH45" s="66">
        <v>-26360</v>
      </c>
      <c r="CI45" s="66">
        <v>-15773</v>
      </c>
      <c r="CJ45" s="66">
        <v>-3792</v>
      </c>
      <c r="CK45" s="66">
        <v>23225</v>
      </c>
      <c r="CL45" s="66">
        <v>26841.434000000001</v>
      </c>
      <c r="CM45" s="66">
        <v>39521.702749999997</v>
      </c>
      <c r="CN45" s="66">
        <v>583.77814000000001</v>
      </c>
      <c r="CO45" s="66">
        <v>-7623.5271600000005</v>
      </c>
      <c r="CP45" s="367">
        <v>16621587.890000001</v>
      </c>
      <c r="CQ45" s="367">
        <v>5538733.46</v>
      </c>
      <c r="CR45" s="367">
        <v>92459894.799999997</v>
      </c>
      <c r="CS45" s="367">
        <v>130350271.45</v>
      </c>
      <c r="CT45" s="367">
        <v>141466000</v>
      </c>
      <c r="CU45" s="367">
        <v>87417742.879999995</v>
      </c>
      <c r="CV45" s="367">
        <v>29556935.960000001</v>
      </c>
      <c r="CW45" s="367">
        <v>-45966283.130000003</v>
      </c>
      <c r="CX45" s="367">
        <v>-25970073.390000001</v>
      </c>
      <c r="CY45" s="367">
        <v>-5077599.62</v>
      </c>
      <c r="CZ45" s="367">
        <v>-104689617</v>
      </c>
      <c r="DA45" s="367">
        <v>-63603542.420000002</v>
      </c>
      <c r="DB45" s="367">
        <v>-74965041.700000003</v>
      </c>
      <c r="DC45" s="367">
        <v>-49069108</v>
      </c>
      <c r="DD45" s="367">
        <v>-17109299.170000002</v>
      </c>
      <c r="DE45" s="367">
        <v>-28192983.870000001</v>
      </c>
      <c r="DF45" s="367">
        <v>-14714519.560000001</v>
      </c>
      <c r="DG45" s="367">
        <v>-3140596.25</v>
      </c>
      <c r="DH45" s="367">
        <v>-6837984.5300000012</v>
      </c>
      <c r="DI45" s="367">
        <v>53458077.759999998</v>
      </c>
      <c r="DJ45" s="367">
        <v>54285227.109999999</v>
      </c>
    </row>
    <row r="46" spans="2:114">
      <c r="B46" s="176" t="s">
        <v>255</v>
      </c>
      <c r="C46" s="177"/>
      <c r="D46" s="177"/>
      <c r="E46" s="177"/>
      <c r="F46" s="177"/>
      <c r="G46" s="177"/>
      <c r="H46" s="177"/>
      <c r="I46" s="177"/>
      <c r="J46" s="177"/>
      <c r="K46" s="177"/>
      <c r="L46" s="177"/>
      <c r="M46" s="177"/>
      <c r="N46" s="177"/>
      <c r="O46" s="177"/>
      <c r="P46" s="177">
        <v>-4027</v>
      </c>
      <c r="Q46" s="177">
        <v>-675</v>
      </c>
      <c r="R46" s="177">
        <v>0</v>
      </c>
      <c r="S46" s="177">
        <v>10921</v>
      </c>
      <c r="T46" s="177">
        <v>98</v>
      </c>
      <c r="U46" s="177">
        <v>0</v>
      </c>
      <c r="V46" s="177">
        <v>0</v>
      </c>
      <c r="W46" s="177">
        <v>0</v>
      </c>
      <c r="X46" s="177">
        <v>0</v>
      </c>
      <c r="Y46" s="177">
        <v>0</v>
      </c>
      <c r="Z46" s="177"/>
      <c r="AA46" s="177"/>
      <c r="AB46" s="177"/>
      <c r="AC46" s="177"/>
      <c r="AD46" s="177"/>
      <c r="AE46" s="177"/>
      <c r="AF46" s="177"/>
      <c r="AG46" s="177">
        <v>0</v>
      </c>
      <c r="AH46" s="177">
        <v>0</v>
      </c>
      <c r="AI46" s="177">
        <v>0</v>
      </c>
      <c r="AJ46" s="177"/>
      <c r="AK46" s="177"/>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68"/>
      <c r="BH46" s="177"/>
      <c r="BI46" s="177"/>
      <c r="BJ46" s="177"/>
      <c r="BK46" s="177"/>
      <c r="BL46" s="177"/>
      <c r="BM46" s="177"/>
      <c r="BN46" s="177"/>
      <c r="BO46" s="177"/>
      <c r="BP46" s="177"/>
      <c r="BQ46" s="177"/>
      <c r="BR46" s="177"/>
      <c r="BS46" s="177"/>
      <c r="BT46" s="177"/>
      <c r="BU46" s="177">
        <v>-4027</v>
      </c>
      <c r="BV46" s="177">
        <v>-675</v>
      </c>
      <c r="BW46" s="177">
        <v>0</v>
      </c>
      <c r="BX46" s="177">
        <v>10921</v>
      </c>
      <c r="BY46" s="177">
        <v>98</v>
      </c>
      <c r="BZ46" s="177">
        <v>0</v>
      </c>
      <c r="CA46" s="177">
        <v>0</v>
      </c>
      <c r="CB46" s="177">
        <v>0</v>
      </c>
      <c r="CC46" s="177">
        <v>0</v>
      </c>
      <c r="CD46" s="177">
        <v>0</v>
      </c>
      <c r="CE46" s="177"/>
      <c r="CF46" s="177"/>
      <c r="CG46" s="177"/>
      <c r="CH46" s="177"/>
      <c r="CI46" s="177"/>
      <c r="CJ46" s="177"/>
      <c r="CK46" s="177">
        <v>0</v>
      </c>
      <c r="CL46" s="177">
        <v>0</v>
      </c>
      <c r="CM46" s="177">
        <v>0</v>
      </c>
      <c r="CN46" s="177"/>
      <c r="CO46" s="177"/>
      <c r="CP46" s="369"/>
      <c r="CQ46" s="369"/>
      <c r="CR46" s="369"/>
      <c r="CS46" s="369"/>
      <c r="CT46" s="369"/>
      <c r="CU46" s="369"/>
      <c r="CV46" s="369"/>
      <c r="CW46" s="369"/>
      <c r="CX46" s="369"/>
      <c r="CY46" s="369"/>
      <c r="CZ46" s="369"/>
      <c r="DA46" s="369"/>
      <c r="DB46" s="369"/>
      <c r="DC46" s="369"/>
      <c r="DD46" s="369"/>
      <c r="DE46" s="369"/>
      <c r="DF46" s="369"/>
      <c r="DG46" s="369"/>
      <c r="DH46" s="369"/>
      <c r="DI46" s="369"/>
      <c r="DJ46" s="369"/>
    </row>
    <row r="47" spans="2:114">
      <c r="B47" s="27" t="s">
        <v>299</v>
      </c>
      <c r="C47" s="66"/>
      <c r="D47" s="66"/>
      <c r="E47" s="66"/>
      <c r="F47" s="66"/>
      <c r="G47" s="66"/>
      <c r="H47" s="66"/>
      <c r="I47" s="66"/>
      <c r="J47" s="66"/>
      <c r="K47" s="66"/>
      <c r="L47" s="66"/>
      <c r="M47" s="66"/>
      <c r="N47" s="66"/>
      <c r="O47" s="66"/>
      <c r="P47" s="66"/>
      <c r="Q47" s="66"/>
      <c r="R47" s="66">
        <v>-414181</v>
      </c>
      <c r="S47" s="66"/>
      <c r="T47" s="66"/>
      <c r="U47" s="66">
        <v>-357316</v>
      </c>
      <c r="V47" s="66">
        <v>-475932</v>
      </c>
      <c r="W47" s="66">
        <v>-115930</v>
      </c>
      <c r="X47" s="66">
        <v>-216485</v>
      </c>
      <c r="Y47" s="66">
        <v>-310421</v>
      </c>
      <c r="Z47" s="66">
        <v>-383096</v>
      </c>
      <c r="AA47" s="66">
        <v>-74275</v>
      </c>
      <c r="AB47" s="66">
        <v>-134518</v>
      </c>
      <c r="AC47" s="66">
        <v>-192578</v>
      </c>
      <c r="AD47" s="66">
        <v>-250194</v>
      </c>
      <c r="AE47" s="66">
        <v>-57784</v>
      </c>
      <c r="AF47" s="66">
        <v>-57783.813179999997</v>
      </c>
      <c r="AG47" s="66">
        <v>-120894</v>
      </c>
      <c r="AH47" s="66">
        <v>-199337.04300000001</v>
      </c>
      <c r="AI47" s="66">
        <v>247197</v>
      </c>
      <c r="AJ47" s="66">
        <v>-71071.339500000002</v>
      </c>
      <c r="AK47" s="66">
        <v>-155399</v>
      </c>
      <c r="AL47" s="367">
        <v>-224320830.93000001</v>
      </c>
      <c r="AM47" s="367">
        <v>-315708925.02999997</v>
      </c>
      <c r="AN47" s="367">
        <v>-121187709.79000001</v>
      </c>
      <c r="AO47" s="367">
        <v>-160342713.13</v>
      </c>
      <c r="AP47" s="367">
        <v>-273725459.57999998</v>
      </c>
      <c r="AQ47" s="367">
        <v>-445833554.70999998</v>
      </c>
      <c r="AR47" s="367">
        <v>-160059705.63</v>
      </c>
      <c r="AS47" s="367">
        <f>'[16]DRE IFRS e REG'!$AC$65</f>
        <v>-312737491.36000001</v>
      </c>
      <c r="AT47" s="367">
        <v>-532266104.13</v>
      </c>
      <c r="AU47" s="367">
        <v>-750851647.77999997</v>
      </c>
      <c r="AV47" s="367">
        <v>-235550091.22999999</v>
      </c>
      <c r="AW47" s="367">
        <v>-519211595.43000001</v>
      </c>
      <c r="AX47" s="367">
        <v>-636351227.42999995</v>
      </c>
      <c r="AY47" s="367">
        <v>-852478366.79999995</v>
      </c>
      <c r="AZ47" s="367">
        <v>-289427240.56999999</v>
      </c>
      <c r="BA47" s="367">
        <v>-566437407.64999998</v>
      </c>
      <c r="BB47" s="367">
        <v>-768003192.33000004</v>
      </c>
      <c r="BC47" s="367">
        <v>-1006063768.92</v>
      </c>
      <c r="BD47" s="367">
        <v>-303281674.84999996</v>
      </c>
      <c r="BE47" s="367">
        <v>-540513813.29999995</v>
      </c>
      <c r="BF47" s="367">
        <v>-758255930.80999994</v>
      </c>
      <c r="BG47" s="68"/>
      <c r="BH47" s="66"/>
      <c r="BI47" s="66"/>
      <c r="BJ47" s="66"/>
      <c r="BK47" s="66"/>
      <c r="BL47" s="66"/>
      <c r="BM47" s="66"/>
      <c r="BN47" s="66"/>
      <c r="BO47" s="66"/>
      <c r="BP47" s="66"/>
      <c r="BQ47" s="66"/>
      <c r="BR47" s="66"/>
      <c r="BS47" s="66"/>
      <c r="BT47" s="66"/>
      <c r="BU47" s="66"/>
      <c r="BV47" s="66"/>
      <c r="BW47" s="66">
        <v>-414181</v>
      </c>
      <c r="BX47" s="66"/>
      <c r="BY47" s="66"/>
      <c r="BZ47" s="66">
        <v>-357316</v>
      </c>
      <c r="CA47" s="66">
        <v>-475932</v>
      </c>
      <c r="CB47" s="66">
        <v>-115930</v>
      </c>
      <c r="CC47" s="66">
        <v>-216485</v>
      </c>
      <c r="CD47" s="66">
        <v>-310421</v>
      </c>
      <c r="CE47" s="66">
        <v>-383096</v>
      </c>
      <c r="CF47" s="66">
        <v>-74275</v>
      </c>
      <c r="CG47" s="66">
        <v>-134518</v>
      </c>
      <c r="CH47" s="66">
        <v>-192578</v>
      </c>
      <c r="CI47" s="66">
        <v>-250194</v>
      </c>
      <c r="CJ47" s="66">
        <v>-57784</v>
      </c>
      <c r="CK47" s="66">
        <v>-120894</v>
      </c>
      <c r="CL47" s="66">
        <v>-199337.04300000001</v>
      </c>
      <c r="CM47" s="66">
        <v>-247196.57755000002</v>
      </c>
      <c r="CN47" s="66">
        <v>-71071.339500000002</v>
      </c>
      <c r="CO47" s="66">
        <v>-155399.52027000001</v>
      </c>
      <c r="CP47" s="367">
        <v>-224320830.93000001</v>
      </c>
      <c r="CQ47" s="367">
        <v>-315707925.02999997</v>
      </c>
      <c r="CR47" s="367">
        <v>-121187709.79000001</v>
      </c>
      <c r="CS47" s="367">
        <v>-160340313.13</v>
      </c>
      <c r="CT47" s="367">
        <v>-273725459.57999998</v>
      </c>
      <c r="CU47" s="367">
        <v>-445833554.70999998</v>
      </c>
      <c r="CV47" s="367">
        <v>-160059705.63</v>
      </c>
      <c r="CW47" s="367">
        <v>-312737491.36000001</v>
      </c>
      <c r="CX47" s="367">
        <v>-532266104.13</v>
      </c>
      <c r="CY47" s="367">
        <v>-750851647.77999997</v>
      </c>
      <c r="CZ47" s="367">
        <v>-235550091.22999999</v>
      </c>
      <c r="DA47" s="367">
        <v>-519211595.43000001</v>
      </c>
      <c r="DB47" s="367">
        <v>-636351227.42999995</v>
      </c>
      <c r="DC47" s="367">
        <v>-852478366.79999995</v>
      </c>
      <c r="DD47" s="367">
        <v>-289427240.56999999</v>
      </c>
      <c r="DE47" s="367">
        <v>-566437407.64999998</v>
      </c>
      <c r="DF47" s="367">
        <v>-768003192.33000004</v>
      </c>
      <c r="DG47" s="367">
        <v>-1006063768.92</v>
      </c>
      <c r="DH47" s="367">
        <v>-303281674.84999996</v>
      </c>
      <c r="DI47" s="367">
        <v>-540513813.29999995</v>
      </c>
      <c r="DJ47" s="367">
        <v>-758255930.80999994</v>
      </c>
    </row>
    <row r="48" spans="2:114">
      <c r="B48" s="176" t="s">
        <v>512</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v>-763.26722999999993</v>
      </c>
      <c r="AK48" s="177">
        <v>-1502</v>
      </c>
      <c r="AL48" s="358">
        <v>-2444682.75</v>
      </c>
      <c r="AM48" s="358">
        <v>-3068732.39</v>
      </c>
      <c r="AN48" s="358">
        <v>-729630.65</v>
      </c>
      <c r="AO48" s="358">
        <v>-1448457.12</v>
      </c>
      <c r="AP48" s="358">
        <v>-2139143.42</v>
      </c>
      <c r="AQ48" s="358">
        <v>-2697228.45</v>
      </c>
      <c r="AR48" s="358">
        <v>-705837.4</v>
      </c>
      <c r="AS48" s="358">
        <f>'[16]DRE IFRS e REG'!$AC$69</f>
        <v>-1418457.15</v>
      </c>
      <c r="AT48" s="358">
        <v>-2107764.7200000002</v>
      </c>
      <c r="AU48" s="358">
        <v>-2632572.77</v>
      </c>
      <c r="AV48" s="358">
        <v>-322249.71999999997</v>
      </c>
      <c r="AW48" s="358">
        <v>-624180.02</v>
      </c>
      <c r="AX48" s="358">
        <v>-800545.35</v>
      </c>
      <c r="AY48" s="358">
        <v>-942533.17</v>
      </c>
      <c r="AZ48" s="358">
        <v>-110367.13999999998</v>
      </c>
      <c r="BA48" s="358">
        <v>-192693.61</v>
      </c>
      <c r="BB48" s="358">
        <v>-267502.09000000003</v>
      </c>
      <c r="BC48" s="358">
        <v>-334907.23</v>
      </c>
      <c r="BD48" s="358">
        <v>-60196.200000000004</v>
      </c>
      <c r="BE48" s="358">
        <v>-113948.8</v>
      </c>
      <c r="BF48" s="358">
        <v>-161175.23000000001</v>
      </c>
      <c r="BG48" s="68"/>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368"/>
      <c r="CQ48" s="368"/>
      <c r="CR48" s="368"/>
      <c r="CS48" s="368"/>
      <c r="CT48" s="358"/>
      <c r="CU48" s="358"/>
      <c r="CV48" s="358"/>
      <c r="CW48" s="358"/>
      <c r="CX48" s="358"/>
      <c r="CY48" s="358"/>
      <c r="CZ48" s="358"/>
      <c r="DA48" s="358"/>
      <c r="DB48" s="358"/>
      <c r="DC48" s="358"/>
      <c r="DD48" s="358"/>
      <c r="DE48" s="358"/>
      <c r="DF48" s="358"/>
      <c r="DG48" s="358"/>
      <c r="DH48" s="358"/>
      <c r="DI48" s="358"/>
      <c r="DJ48" s="358"/>
    </row>
    <row r="49" spans="1:114">
      <c r="B49" s="27" t="s">
        <v>32</v>
      </c>
      <c r="C49" s="66">
        <v>-904</v>
      </c>
      <c r="D49" s="66">
        <v>-1936</v>
      </c>
      <c r="E49" s="66">
        <v>-2743</v>
      </c>
      <c r="F49" s="66">
        <v>-2463</v>
      </c>
      <c r="G49" s="66">
        <v>-674</v>
      </c>
      <c r="H49" s="66">
        <v>-2703.1729999999998</v>
      </c>
      <c r="I49" s="66">
        <v>-5063</v>
      </c>
      <c r="J49" s="66">
        <v>-968</v>
      </c>
      <c r="K49" s="66">
        <v>-2207</v>
      </c>
      <c r="L49" s="66">
        <v>-3835</v>
      </c>
      <c r="M49" s="66">
        <v>-20494</v>
      </c>
      <c r="N49" s="66">
        <v>-24761</v>
      </c>
      <c r="O49" s="66">
        <v>229</v>
      </c>
      <c r="P49" s="66">
        <v>-1045</v>
      </c>
      <c r="Q49" s="66">
        <v>-1256</v>
      </c>
      <c r="R49" s="66">
        <v>886</v>
      </c>
      <c r="S49" s="66">
        <v>-658</v>
      </c>
      <c r="T49" s="66">
        <v>-750</v>
      </c>
      <c r="U49" s="66">
        <v>-1628</v>
      </c>
      <c r="V49" s="66">
        <v>-3634</v>
      </c>
      <c r="W49" s="66">
        <v>1133</v>
      </c>
      <c r="X49" s="66">
        <v>-605</v>
      </c>
      <c r="Y49" s="66">
        <v>-2884</v>
      </c>
      <c r="Z49" s="66">
        <v>-8958</v>
      </c>
      <c r="AA49" s="66">
        <v>-1940</v>
      </c>
      <c r="AB49" s="66">
        <v>-3887</v>
      </c>
      <c r="AC49" s="66">
        <v>-6141</v>
      </c>
      <c r="AD49" s="66">
        <v>-8721</v>
      </c>
      <c r="AE49" s="66">
        <v>-530</v>
      </c>
      <c r="AF49" s="66">
        <v>-529.74630000000002</v>
      </c>
      <c r="AG49" s="66">
        <v>-3318</v>
      </c>
      <c r="AH49" s="66">
        <v>-3132.3833300000001</v>
      </c>
      <c r="AI49" s="66">
        <v>-7723</v>
      </c>
      <c r="AJ49" s="66">
        <v>-2053.9589299999998</v>
      </c>
      <c r="AK49" s="66">
        <v>-6857</v>
      </c>
      <c r="AL49" s="367">
        <v>-10704047.35</v>
      </c>
      <c r="AM49" s="367">
        <v>-13952692.35</v>
      </c>
      <c r="AN49" s="367">
        <v>-4238595.0599999996</v>
      </c>
      <c r="AO49" s="367">
        <v>-8813516.6999999993</v>
      </c>
      <c r="AP49" s="367">
        <v>-10596783.84</v>
      </c>
      <c r="AQ49" s="367">
        <v>-12170222.289999999</v>
      </c>
      <c r="AR49" s="367">
        <v>-4858147.12</v>
      </c>
      <c r="AS49" s="367">
        <f>'[16]DRE IFRS e REG'!$AC$70</f>
        <v>-9899781.9100000001</v>
      </c>
      <c r="AT49" s="367">
        <v>-12792921.98</v>
      </c>
      <c r="AU49" s="367">
        <v>-11600598.140000001</v>
      </c>
      <c r="AV49" s="367">
        <v>165607.74</v>
      </c>
      <c r="AW49" s="367">
        <v>-14743277.369999999</v>
      </c>
      <c r="AX49" s="367">
        <v>-25277872.25</v>
      </c>
      <c r="AY49" s="367">
        <v>-24237625.469999999</v>
      </c>
      <c r="AZ49" s="367">
        <v>-14276097.601730801</v>
      </c>
      <c r="BA49" s="367">
        <v>-26155305.723461501</v>
      </c>
      <c r="BB49" s="367">
        <v>-34026962.624124601</v>
      </c>
      <c r="BC49" s="367">
        <v>-41033484.460000001</v>
      </c>
      <c r="BD49" s="367">
        <v>-4787047.0506630996</v>
      </c>
      <c r="BE49" s="367">
        <v>-12558439.93</v>
      </c>
      <c r="BF49" s="367">
        <v>-19417687.41</v>
      </c>
      <c r="BG49" s="68"/>
      <c r="BH49" s="66">
        <v>-904</v>
      </c>
      <c r="BI49" s="66">
        <v>-1936</v>
      </c>
      <c r="BJ49" s="66">
        <v>-2743</v>
      </c>
      <c r="BK49" s="66">
        <v>-2463</v>
      </c>
      <c r="BL49" s="66">
        <v>-1670</v>
      </c>
      <c r="BM49" s="66">
        <v>-2703.1729999999998</v>
      </c>
      <c r="BN49" s="66">
        <v>-5063</v>
      </c>
      <c r="BO49" s="66">
        <v>-968</v>
      </c>
      <c r="BP49" s="66">
        <v>-2207</v>
      </c>
      <c r="BQ49" s="66">
        <v>-3835</v>
      </c>
      <c r="BR49" s="66">
        <v>-20494</v>
      </c>
      <c r="BS49" s="66">
        <v>-24761</v>
      </c>
      <c r="BT49" s="66">
        <v>229</v>
      </c>
      <c r="BU49" s="66">
        <v>-1045</v>
      </c>
      <c r="BV49" s="66">
        <v>-1256</v>
      </c>
      <c r="BW49" s="66">
        <v>886</v>
      </c>
      <c r="BX49" s="66">
        <v>-658</v>
      </c>
      <c r="BY49" s="66">
        <v>-750</v>
      </c>
      <c r="BZ49" s="66">
        <v>-1628</v>
      </c>
      <c r="CA49" s="66">
        <v>-3634</v>
      </c>
      <c r="CB49" s="66">
        <v>1133</v>
      </c>
      <c r="CC49" s="66">
        <v>-605</v>
      </c>
      <c r="CD49" s="66">
        <v>-2884</v>
      </c>
      <c r="CE49" s="66">
        <v>-8958</v>
      </c>
      <c r="CF49" s="66">
        <v>-1940</v>
      </c>
      <c r="CG49" s="66">
        <v>-3887</v>
      </c>
      <c r="CH49" s="66">
        <v>-6141</v>
      </c>
      <c r="CI49" s="66">
        <v>-8721</v>
      </c>
      <c r="CJ49" s="66">
        <v>-530</v>
      </c>
      <c r="CK49" s="66">
        <v>-3318</v>
      </c>
      <c r="CL49" s="66">
        <v>-3132</v>
      </c>
      <c r="CM49" s="66">
        <v>-7723.0685599999997</v>
      </c>
      <c r="CN49" s="66">
        <v>-2053.9589299999998</v>
      </c>
      <c r="CO49" s="66">
        <v>-6857.3729899999998</v>
      </c>
      <c r="CP49" s="367">
        <v>-10704047.35</v>
      </c>
      <c r="CQ49" s="367">
        <v>-13951692.35</v>
      </c>
      <c r="CR49" s="367">
        <v>-4238595.0599999996</v>
      </c>
      <c r="CS49" s="367">
        <v>-8813516.6999999993</v>
      </c>
      <c r="CT49" s="367">
        <v>-10596783.84</v>
      </c>
      <c r="CU49" s="367">
        <v>-12170222.289999999</v>
      </c>
      <c r="CV49" s="367">
        <v>-4858147.12</v>
      </c>
      <c r="CW49" s="367">
        <v>-9899781.9100000001</v>
      </c>
      <c r="CX49" s="367">
        <v>-12792921.98</v>
      </c>
      <c r="CY49" s="367">
        <v>-11600598.140000001</v>
      </c>
      <c r="CZ49" s="367">
        <v>165607.74</v>
      </c>
      <c r="DA49" s="367">
        <v>-17076240.140000001</v>
      </c>
      <c r="DB49" s="367">
        <v>-27610835.02</v>
      </c>
      <c r="DC49" s="367">
        <v>-26570588.239999998</v>
      </c>
      <c r="DD49" s="367">
        <v>-14276097.601730801</v>
      </c>
      <c r="DE49" s="367">
        <v>-26155305.723461501</v>
      </c>
      <c r="DF49" s="367">
        <v>-34026962.624124601</v>
      </c>
      <c r="DG49" s="367">
        <v>-41033484.460000001</v>
      </c>
      <c r="DH49" s="367">
        <v>-4787047.0506630996</v>
      </c>
      <c r="DI49" s="367">
        <v>-12558439.93</v>
      </c>
      <c r="DJ49" s="367">
        <v>-19417687.41</v>
      </c>
    </row>
    <row r="50" spans="1:114">
      <c r="B50" s="176" t="s">
        <v>44</v>
      </c>
      <c r="C50" s="177">
        <v>-35769</v>
      </c>
      <c r="D50" s="177">
        <v>-74686</v>
      </c>
      <c r="E50" s="177">
        <v>-113590</v>
      </c>
      <c r="F50" s="177">
        <v>-178717</v>
      </c>
      <c r="G50" s="177">
        <v>-68364</v>
      </c>
      <c r="H50" s="177">
        <v>-130858.41099999999</v>
      </c>
      <c r="I50" s="177">
        <v>-189639</v>
      </c>
      <c r="J50" s="177">
        <v>-247274</v>
      </c>
      <c r="K50" s="177">
        <v>-63861</v>
      </c>
      <c r="L50" s="177">
        <v>-155822</v>
      </c>
      <c r="M50" s="177">
        <v>-254025</v>
      </c>
      <c r="N50" s="177">
        <v>-369465</v>
      </c>
      <c r="O50" s="177">
        <v>-102262</v>
      </c>
      <c r="P50" s="177">
        <v>-221958</v>
      </c>
      <c r="Q50" s="177">
        <v>-310722</v>
      </c>
      <c r="R50" s="177">
        <v>-414112</v>
      </c>
      <c r="S50" s="177">
        <v>-137391</v>
      </c>
      <c r="T50" s="177">
        <v>-252938</v>
      </c>
      <c r="U50" s="177">
        <v>-349674</v>
      </c>
      <c r="V50" s="177">
        <v>-468181</v>
      </c>
      <c r="W50" s="177">
        <v>-133787</v>
      </c>
      <c r="X50" s="177">
        <v>-233654</v>
      </c>
      <c r="Y50" s="177">
        <v>-326615</v>
      </c>
      <c r="Z50" s="177">
        <v>-400889</v>
      </c>
      <c r="AA50" s="177">
        <v>-70896</v>
      </c>
      <c r="AB50" s="177">
        <v>-123958</v>
      </c>
      <c r="AC50" s="177">
        <v>-171342</v>
      </c>
      <c r="AD50" s="177">
        <v>-222596</v>
      </c>
      <c r="AE50" s="177">
        <v>-51948</v>
      </c>
      <c r="AF50" s="177">
        <v>-51948</v>
      </c>
      <c r="AG50" s="177">
        <v>-106661</v>
      </c>
      <c r="AH50" s="177">
        <v>-169738.75699999998</v>
      </c>
      <c r="AI50" s="177">
        <v>-211186.84161999996</v>
      </c>
      <c r="AJ50" s="177">
        <v>-64178.563820000003</v>
      </c>
      <c r="AK50" s="177">
        <v>-135773</v>
      </c>
      <c r="AL50" s="358">
        <v>-184581200.03</v>
      </c>
      <c r="AM50" s="358">
        <v>-258797000</v>
      </c>
      <c r="AN50" s="358">
        <v>-134859155.61000001</v>
      </c>
      <c r="AO50" s="358">
        <v>-163316151.5</v>
      </c>
      <c r="AP50" s="358">
        <v>-282604431.23000002</v>
      </c>
      <c r="AQ50" s="358">
        <v>-475524213.98000002</v>
      </c>
      <c r="AR50" s="358">
        <v>-183095563.21000001</v>
      </c>
      <c r="AS50" s="358">
        <f>'[16]DRE IFRS e REG'!$AC$71</f>
        <v>-356236168.93000001</v>
      </c>
      <c r="AT50" s="358">
        <v>-586594335.35000002</v>
      </c>
      <c r="AU50" s="358">
        <v>-810109655.78000009</v>
      </c>
      <c r="AV50" s="358">
        <v>-228180490.16999999</v>
      </c>
      <c r="AW50" s="358">
        <v>-488754991.94999999</v>
      </c>
      <c r="AX50" s="358">
        <v>-574513810.04999995</v>
      </c>
      <c r="AY50" s="358">
        <v>-737556018.10000002</v>
      </c>
      <c r="AZ50" s="358">
        <v>-284610379.09173101</v>
      </c>
      <c r="BA50" s="358">
        <v>-530785862.143462</v>
      </c>
      <c r="BB50" s="358">
        <v>-711382816.66412497</v>
      </c>
      <c r="BC50" s="358">
        <v>-903823469.97000003</v>
      </c>
      <c r="BD50" s="358">
        <v>-301965489.6506629</v>
      </c>
      <c r="BE50" s="358">
        <v>-504879558.17999995</v>
      </c>
      <c r="BF50" s="358">
        <v>-715460971.95999992</v>
      </c>
      <c r="BG50" s="68"/>
      <c r="BH50" s="177">
        <v>-35769</v>
      </c>
      <c r="BI50" s="177">
        <v>-74686</v>
      </c>
      <c r="BJ50" s="177">
        <v>-113590</v>
      </c>
      <c r="BK50" s="177">
        <v>-178717</v>
      </c>
      <c r="BL50" s="177">
        <v>-68364</v>
      </c>
      <c r="BM50" s="177">
        <v>-130858.41099999999</v>
      </c>
      <c r="BN50" s="177">
        <v>-189639</v>
      </c>
      <c r="BO50" s="177">
        <v>-247274</v>
      </c>
      <c r="BP50" s="177">
        <v>-63861</v>
      </c>
      <c r="BQ50" s="177">
        <v>-155822</v>
      </c>
      <c r="BR50" s="177">
        <v>-254025</v>
      </c>
      <c r="BS50" s="177">
        <v>-369465</v>
      </c>
      <c r="BT50" s="177">
        <v>-102262</v>
      </c>
      <c r="BU50" s="177">
        <v>-221958</v>
      </c>
      <c r="BV50" s="177">
        <v>-310722</v>
      </c>
      <c r="BW50" s="177">
        <v>-414112</v>
      </c>
      <c r="BX50" s="177">
        <v>-137391</v>
      </c>
      <c r="BY50" s="177">
        <v>-252938</v>
      </c>
      <c r="BZ50" s="177">
        <v>-349674</v>
      </c>
      <c r="CA50" s="177">
        <v>-468181</v>
      </c>
      <c r="CB50" s="177">
        <v>-133787</v>
      </c>
      <c r="CC50" s="177">
        <v>-233654</v>
      </c>
      <c r="CD50" s="177">
        <v>-326615</v>
      </c>
      <c r="CE50" s="177">
        <v>-400889</v>
      </c>
      <c r="CF50" s="177">
        <v>-70896</v>
      </c>
      <c r="CG50" s="177">
        <v>-123958</v>
      </c>
      <c r="CH50" s="177">
        <v>-171342</v>
      </c>
      <c r="CI50" s="177">
        <v>-222596</v>
      </c>
      <c r="CJ50" s="177">
        <v>-51948</v>
      </c>
      <c r="CK50" s="177">
        <v>-106661</v>
      </c>
      <c r="CL50" s="177">
        <v>-169738.75700000001</v>
      </c>
      <c r="CM50" s="177">
        <v>-211186.84161999996</v>
      </c>
      <c r="CN50" s="177">
        <v>-63415.296590000005</v>
      </c>
      <c r="CO50" s="177">
        <v>-134272.05793000001</v>
      </c>
      <c r="CP50" s="358">
        <v>-182136517.28</v>
      </c>
      <c r="CQ50" s="358">
        <v>-255724851.06999999</v>
      </c>
      <c r="CR50" s="358">
        <v>-134129524.95999999</v>
      </c>
      <c r="CS50" s="358">
        <v>-161867844.38</v>
      </c>
      <c r="CT50" s="358">
        <v>-280465437.81</v>
      </c>
      <c r="CU50" s="358">
        <v>-472826985.52999997</v>
      </c>
      <c r="CV50" s="358">
        <v>-182389725.81</v>
      </c>
      <c r="CW50" s="358">
        <v>-354817711.77999997</v>
      </c>
      <c r="CX50" s="358">
        <v>-584486570.63</v>
      </c>
      <c r="CY50" s="358">
        <v>-807477083.00999999</v>
      </c>
      <c r="CZ50" s="358">
        <v>-227858240.44999999</v>
      </c>
      <c r="DA50" s="358">
        <v>-490463774.69999999</v>
      </c>
      <c r="DB50" s="358">
        <v>-576046227.47000003</v>
      </c>
      <c r="DC50" s="358">
        <v>-738946447.70000005</v>
      </c>
      <c r="DD50" s="358">
        <v>-284500011.95173103</v>
      </c>
      <c r="DE50" s="358">
        <v>-530593168.53346199</v>
      </c>
      <c r="DF50" s="358">
        <v>-711115314.57412505</v>
      </c>
      <c r="DG50" s="358">
        <v>-903488562.74000001</v>
      </c>
      <c r="DH50" s="358">
        <v>-301905293.45066297</v>
      </c>
      <c r="DI50" s="358">
        <v>-504765609.38</v>
      </c>
      <c r="DJ50" s="358">
        <v>-715299796.73000002</v>
      </c>
    </row>
    <row r="51" spans="1:114" ht="8.25" customHeight="1">
      <c r="B51" s="28"/>
      <c r="C51" s="73"/>
      <c r="D51" s="73"/>
      <c r="E51" s="73"/>
      <c r="F51" s="65"/>
      <c r="G51" s="74"/>
      <c r="H51" s="73"/>
      <c r="I51" s="73"/>
      <c r="J51" s="73"/>
      <c r="K51" s="65"/>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68"/>
      <c r="BH51" s="73"/>
      <c r="BI51" s="73"/>
      <c r="BJ51" s="73"/>
      <c r="BK51" s="73"/>
      <c r="BL51" s="65"/>
      <c r="BM51" s="74"/>
      <c r="BN51" s="73"/>
      <c r="BO51" s="73"/>
      <c r="BP51" s="73"/>
      <c r="BQ51" s="65"/>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370"/>
      <c r="CQ51" s="370"/>
      <c r="CT51" s="385"/>
      <c r="CU51" s="385"/>
      <c r="CV51" s="385"/>
      <c r="CW51" s="385"/>
      <c r="CX51" s="385"/>
      <c r="CY51" s="385"/>
      <c r="CZ51" s="385"/>
      <c r="DA51" s="385"/>
      <c r="DB51" s="385"/>
      <c r="DC51" s="385"/>
      <c r="DD51" s="385"/>
      <c r="DE51" s="385"/>
      <c r="DF51" s="385"/>
      <c r="DG51" s="385"/>
      <c r="DH51" s="385"/>
      <c r="DI51" s="385"/>
      <c r="DJ51" s="385"/>
    </row>
    <row r="52" spans="1:114" ht="15.75" customHeight="1">
      <c r="B52" s="184" t="s">
        <v>45</v>
      </c>
      <c r="C52" s="185">
        <v>95376.632199999993</v>
      </c>
      <c r="D52" s="185">
        <v>186150.24388000002</v>
      </c>
      <c r="E52" s="185">
        <v>587980.03581000003</v>
      </c>
      <c r="F52" s="185">
        <v>669967</v>
      </c>
      <c r="G52" s="185">
        <v>109365.58165999997</v>
      </c>
      <c r="H52" s="185">
        <v>197232.24999999997</v>
      </c>
      <c r="I52" s="185">
        <v>671670</v>
      </c>
      <c r="J52" s="185">
        <v>803819</v>
      </c>
      <c r="K52" s="185">
        <v>131948</v>
      </c>
      <c r="L52" s="185">
        <v>237719</v>
      </c>
      <c r="M52" s="185">
        <v>833957</v>
      </c>
      <c r="N52" s="185">
        <v>951705</v>
      </c>
      <c r="O52" s="185">
        <v>135102</v>
      </c>
      <c r="P52" s="185">
        <v>247323</v>
      </c>
      <c r="Q52" s="185">
        <v>900923</v>
      </c>
      <c r="R52" s="185">
        <v>1101437</v>
      </c>
      <c r="S52" s="185">
        <v>219423</v>
      </c>
      <c r="T52" s="185">
        <v>505405</v>
      </c>
      <c r="U52" s="185">
        <v>721255</v>
      </c>
      <c r="V52" s="185">
        <v>1069370</v>
      </c>
      <c r="W52" s="185">
        <v>307672.90000000002</v>
      </c>
      <c r="X52" s="185">
        <v>527656.71900000004</v>
      </c>
      <c r="Y52" s="185">
        <v>786013</v>
      </c>
      <c r="Z52" s="185">
        <v>970338</v>
      </c>
      <c r="AA52" s="185">
        <v>248204</v>
      </c>
      <c r="AB52" s="185">
        <v>312726</v>
      </c>
      <c r="AC52" s="185">
        <v>413755</v>
      </c>
      <c r="AD52" s="185">
        <v>703664</v>
      </c>
      <c r="AE52" s="185">
        <v>262178</v>
      </c>
      <c r="AF52" s="185">
        <v>277571.86146000004</v>
      </c>
      <c r="AG52" s="185">
        <v>586816</v>
      </c>
      <c r="AH52" s="185">
        <v>922329.43646</v>
      </c>
      <c r="AI52" s="185">
        <v>1218668.35008</v>
      </c>
      <c r="AJ52" s="185">
        <v>189956</v>
      </c>
      <c r="AK52" s="185">
        <v>537449</v>
      </c>
      <c r="AL52" s="383">
        <v>941206733.5</v>
      </c>
      <c r="AM52" s="383">
        <v>1254702496.77</v>
      </c>
      <c r="AN52" s="383">
        <f>'[16]DRE IFRS e REG'!$U$72</f>
        <v>559720954.42999995</v>
      </c>
      <c r="AO52" s="383">
        <v>978079209.75999975</v>
      </c>
      <c r="AP52" s="383">
        <v>1719774608.6800003</v>
      </c>
      <c r="AQ52" s="383">
        <v>2719181608.0800004</v>
      </c>
      <c r="AR52" s="383">
        <v>690945294.04999995</v>
      </c>
      <c r="AS52" s="383">
        <f>'[16]DRE IFRS e REG'!$AC$72</f>
        <v>1532856985.5899997</v>
      </c>
      <c r="AT52" s="383">
        <v>2158711249.8200002</v>
      </c>
      <c r="AU52" s="383">
        <v>2625145122.0899997</v>
      </c>
      <c r="AV52" s="383">
        <v>667111530.29000008</v>
      </c>
      <c r="AW52" s="383">
        <v>1331667135.04</v>
      </c>
      <c r="AX52" s="383">
        <v>1642707173.5400002</v>
      </c>
      <c r="AY52" s="383">
        <v>1703730562.0699997</v>
      </c>
      <c r="AZ52" s="383">
        <v>441894822.20842898</v>
      </c>
      <c r="BA52" s="383">
        <v>670438889.49038315</v>
      </c>
      <c r="BB52" s="383">
        <v>912620650.02372766</v>
      </c>
      <c r="BC52" s="383">
        <v>1431259960.8900001</v>
      </c>
      <c r="BD52" s="383">
        <v>406963756.9226706</v>
      </c>
      <c r="BE52" s="383">
        <v>850580016.26000011</v>
      </c>
      <c r="BF52" s="383">
        <v>1301714058.4900002</v>
      </c>
      <c r="BG52" s="68"/>
      <c r="BH52" s="185">
        <v>106080.63219999999</v>
      </c>
      <c r="BI52" s="185">
        <v>211092.24388000002</v>
      </c>
      <c r="BJ52" s="185">
        <v>331372.03581000003</v>
      </c>
      <c r="BK52" s="185">
        <v>441140</v>
      </c>
      <c r="BL52" s="185">
        <v>135100</v>
      </c>
      <c r="BM52" s="185">
        <v>246982.96600000004</v>
      </c>
      <c r="BN52" s="185">
        <v>478465</v>
      </c>
      <c r="BO52" s="185">
        <v>654855</v>
      </c>
      <c r="BP52" s="185">
        <v>179703</v>
      </c>
      <c r="BQ52" s="185">
        <v>344345</v>
      </c>
      <c r="BR52" s="185">
        <v>564771</v>
      </c>
      <c r="BS52" s="185">
        <v>772491</v>
      </c>
      <c r="BT52" s="185">
        <v>220624</v>
      </c>
      <c r="BU52" s="185">
        <v>365841</v>
      </c>
      <c r="BV52" s="185">
        <v>646770</v>
      </c>
      <c r="BW52" s="185">
        <v>872873</v>
      </c>
      <c r="BX52" s="185">
        <v>194793</v>
      </c>
      <c r="BY52" s="185">
        <v>410601</v>
      </c>
      <c r="BZ52" s="185">
        <v>669632</v>
      </c>
      <c r="CA52" s="185">
        <v>906249</v>
      </c>
      <c r="CB52" s="185">
        <v>225428</v>
      </c>
      <c r="CC52" s="185">
        <v>459312</v>
      </c>
      <c r="CD52" s="185">
        <v>761187</v>
      </c>
      <c r="CE52" s="185">
        <v>1095556</v>
      </c>
      <c r="CF52" s="185">
        <v>333770</v>
      </c>
      <c r="CG52" s="185">
        <v>678526</v>
      </c>
      <c r="CH52" s="185">
        <v>991082</v>
      </c>
      <c r="CI52" s="185">
        <v>1349691</v>
      </c>
      <c r="CJ52" s="185">
        <v>328557</v>
      </c>
      <c r="CK52" s="185">
        <v>646436</v>
      </c>
      <c r="CL52" s="185">
        <v>888050.98800000001</v>
      </c>
      <c r="CM52" s="185">
        <v>1113477.87959</v>
      </c>
      <c r="CN52" s="185">
        <v>240094.79728</v>
      </c>
      <c r="CO52" s="185">
        <v>488486.34750000003</v>
      </c>
      <c r="CP52" s="366">
        <v>714580521.60000014</v>
      </c>
      <c r="CQ52" s="366">
        <v>899599552.36000037</v>
      </c>
      <c r="CR52" s="366">
        <v>161962326.68000001</v>
      </c>
      <c r="CS52" s="366">
        <v>448048503.39999998</v>
      </c>
      <c r="CT52" s="383">
        <v>617435833.53999996</v>
      </c>
      <c r="CU52" s="383">
        <v>696419696.80999994</v>
      </c>
      <c r="CV52" s="383">
        <v>109950073.09000003</v>
      </c>
      <c r="CW52" s="383">
        <v>237055323.01999998</v>
      </c>
      <c r="CX52" s="383">
        <v>396930954.73000002</v>
      </c>
      <c r="CY52" s="383">
        <v>578077243.27999949</v>
      </c>
      <c r="CZ52" s="383">
        <v>184042547.55000001</v>
      </c>
      <c r="DA52" s="383">
        <v>349094336.06999999</v>
      </c>
      <c r="DB52" s="383">
        <v>769958826.13999987</v>
      </c>
      <c r="DC52" s="383">
        <v>1077139985.6000001</v>
      </c>
      <c r="DD52" s="383">
        <v>246860374.50846416</v>
      </c>
      <c r="DE52" s="383">
        <v>537271854.2069304</v>
      </c>
      <c r="DF52" s="383">
        <v>857594387.50634551</v>
      </c>
      <c r="DG52" s="383">
        <v>1195976480.3899999</v>
      </c>
      <c r="DH52" s="383">
        <v>195248555.69941163</v>
      </c>
      <c r="DI52" s="383">
        <v>487862926.6099999</v>
      </c>
      <c r="DJ52" s="383">
        <v>803354304.23999977</v>
      </c>
    </row>
    <row r="53" spans="1:114" ht="8.25" customHeight="1">
      <c r="B53" s="28"/>
      <c r="C53" s="58"/>
      <c r="D53" s="58"/>
      <c r="E53" s="58"/>
      <c r="F53" s="58"/>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68"/>
      <c r="BH53" s="58"/>
      <c r="BI53" s="58"/>
      <c r="BJ53" s="58"/>
      <c r="BK53" s="58"/>
      <c r="BL53" s="58"/>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66"/>
      <c r="CQ53" s="66"/>
      <c r="CR53" s="374"/>
      <c r="CS53" s="374"/>
      <c r="CT53" s="384"/>
      <c r="CU53" s="384"/>
      <c r="CV53" s="384"/>
      <c r="CW53" s="384"/>
      <c r="CX53" s="384"/>
      <c r="CY53" s="384"/>
      <c r="CZ53" s="384"/>
      <c r="DA53" s="384"/>
      <c r="DB53" s="384"/>
      <c r="DC53" s="384"/>
      <c r="DD53" s="384"/>
      <c r="DE53" s="384"/>
      <c r="DF53" s="384"/>
      <c r="DG53" s="384"/>
      <c r="DH53" s="384"/>
      <c r="DI53" s="384"/>
      <c r="DJ53" s="384"/>
    </row>
    <row r="54" spans="1:114">
      <c r="B54" s="176" t="s">
        <v>24</v>
      </c>
      <c r="C54" s="177">
        <v>-22542.6322</v>
      </c>
      <c r="D54" s="177">
        <v>-40570.243879999995</v>
      </c>
      <c r="E54" s="177">
        <v>-165479.03581</v>
      </c>
      <c r="F54" s="177">
        <v>-174568</v>
      </c>
      <c r="G54" s="177">
        <v>-13544</v>
      </c>
      <c r="H54" s="177">
        <v>-27464.090999999997</v>
      </c>
      <c r="I54" s="177">
        <v>-202360</v>
      </c>
      <c r="J54" s="177">
        <v>-214637</v>
      </c>
      <c r="K54" s="177">
        <v>39198</v>
      </c>
      <c r="L54" s="177">
        <v>35830</v>
      </c>
      <c r="M54" s="177">
        <v>-82461</v>
      </c>
      <c r="N54" s="177">
        <v>-58853</v>
      </c>
      <c r="O54" s="177">
        <v>-23596</v>
      </c>
      <c r="P54" s="177">
        <v>-55736</v>
      </c>
      <c r="Q54" s="177">
        <v>-211715</v>
      </c>
      <c r="R54" s="177">
        <v>-196592</v>
      </c>
      <c r="S54" s="177">
        <v>-17490</v>
      </c>
      <c r="T54" s="177">
        <v>-62951</v>
      </c>
      <c r="U54" s="177">
        <v>-119808</v>
      </c>
      <c r="V54" s="177">
        <v>-159947</v>
      </c>
      <c r="W54" s="177">
        <v>-53988</v>
      </c>
      <c r="X54" s="177">
        <v>-66765</v>
      </c>
      <c r="Y54" s="177">
        <v>-107565</v>
      </c>
      <c r="Z54" s="177">
        <v>-108272</v>
      </c>
      <c r="AA54" s="177">
        <v>-46837</v>
      </c>
      <c r="AB54" s="177">
        <v>-39325</v>
      </c>
      <c r="AC54" s="177">
        <v>-43029</v>
      </c>
      <c r="AD54" s="177">
        <v>-55379</v>
      </c>
      <c r="AE54" s="177">
        <v>-44901</v>
      </c>
      <c r="AF54" s="177">
        <v>-46346</v>
      </c>
      <c r="AG54" s="177">
        <v>-79433</v>
      </c>
      <c r="AH54" s="177">
        <v>-120214</v>
      </c>
      <c r="AI54" s="177">
        <v>-147363</v>
      </c>
      <c r="AJ54" s="177">
        <v>-30373.527590000002</v>
      </c>
      <c r="AK54" s="177">
        <v>-70444</v>
      </c>
      <c r="AL54" s="358">
        <v>-116361966.45999999</v>
      </c>
      <c r="AM54" s="358">
        <v>-148584000</v>
      </c>
      <c r="AN54" s="358">
        <f>'[16]DRE IFRS e REG'!$U$73</f>
        <v>-95491000</v>
      </c>
      <c r="AO54" s="358">
        <v>-176044089.31999999</v>
      </c>
      <c r="AP54" s="358">
        <v>-285826000</v>
      </c>
      <c r="AQ54" s="358">
        <v>-456254939.19999999</v>
      </c>
      <c r="AR54" s="358">
        <v>-135093719.43000001</v>
      </c>
      <c r="AS54" s="358">
        <f>'[16]DRE IFRS e REG'!$AC$73</f>
        <v>-279110053.45999998</v>
      </c>
      <c r="AT54" s="358">
        <v>-368074865.51999998</v>
      </c>
      <c r="AU54" s="358">
        <v>-411431364.95999998</v>
      </c>
      <c r="AV54" s="358">
        <v>-107188437.17</v>
      </c>
      <c r="AW54" s="358">
        <v>-207722026.22999999</v>
      </c>
      <c r="AX54" s="358">
        <v>-216308431</v>
      </c>
      <c r="AY54" s="358">
        <v>-254515984.09999999</v>
      </c>
      <c r="AZ54" s="358">
        <v>-58485304.871871702</v>
      </c>
      <c r="BA54" s="358">
        <v>-65389953.202312902</v>
      </c>
      <c r="BB54" s="358">
        <v>-25343799.468497001</v>
      </c>
      <c r="BC54" s="358">
        <v>-63424728.329999998</v>
      </c>
      <c r="BD54" s="358">
        <v>-32264253.853068702</v>
      </c>
      <c r="BE54" s="358">
        <v>-72741350.280000001</v>
      </c>
      <c r="BF54" s="358">
        <v>-114593347.77</v>
      </c>
      <c r="BG54" s="68"/>
      <c r="BH54" s="177">
        <v>-25963.6322</v>
      </c>
      <c r="BI54" s="177">
        <v>-48954.243879999995</v>
      </c>
      <c r="BJ54" s="177">
        <v>-76223.035810000001</v>
      </c>
      <c r="BK54" s="177">
        <v>-99587</v>
      </c>
      <c r="BL54" s="177">
        <v>-22888</v>
      </c>
      <c r="BM54" s="177">
        <v>-45011.433999999994</v>
      </c>
      <c r="BN54" s="177">
        <v>-93711</v>
      </c>
      <c r="BO54" s="177">
        <v>-134890</v>
      </c>
      <c r="BP54" s="177">
        <v>22025</v>
      </c>
      <c r="BQ54" s="177">
        <v>982</v>
      </c>
      <c r="BR54" s="177">
        <v>-44610</v>
      </c>
      <c r="BS54" s="177">
        <v>-39604</v>
      </c>
      <c r="BT54" s="177">
        <v>-43806</v>
      </c>
      <c r="BU54" s="177">
        <v>-98106</v>
      </c>
      <c r="BV54" s="177">
        <v>-163713</v>
      </c>
      <c r="BW54" s="177">
        <v>-161903</v>
      </c>
      <c r="BX54" s="177">
        <v>-16136</v>
      </c>
      <c r="BY54" s="177">
        <v>-44778</v>
      </c>
      <c r="BZ54" s="177">
        <v>-112466</v>
      </c>
      <c r="CA54" s="177">
        <v>-122274</v>
      </c>
      <c r="CB54" s="177">
        <v>-38380</v>
      </c>
      <c r="CC54" s="177">
        <v>-59129</v>
      </c>
      <c r="CD54" s="177">
        <v>-116053</v>
      </c>
      <c r="CE54" s="177">
        <v>-160121</v>
      </c>
      <c r="CF54" s="177">
        <v>-74046</v>
      </c>
      <c r="CG54" s="177">
        <v>-142732</v>
      </c>
      <c r="CH54" s="177">
        <v>-206860</v>
      </c>
      <c r="CI54" s="177">
        <v>-260949</v>
      </c>
      <c r="CJ54" s="177">
        <v>-71508</v>
      </c>
      <c r="CK54" s="177">
        <v>-117140</v>
      </c>
      <c r="CL54" s="177">
        <v>-146475</v>
      </c>
      <c r="CM54" s="177">
        <v>-170685.7211</v>
      </c>
      <c r="CN54" s="177">
        <v>-55005.133409999995</v>
      </c>
      <c r="CO54" s="177">
        <v>-79581.569460000013</v>
      </c>
      <c r="CP54" s="299">
        <v>-94622679.150000006</v>
      </c>
      <c r="CQ54" s="299">
        <v>-131895734.83</v>
      </c>
      <c r="CR54" s="358">
        <v>-22719218.210000001</v>
      </c>
      <c r="CS54" s="358">
        <v>-51196286.369999997</v>
      </c>
      <c r="CT54" s="358">
        <v>-55062498.969999999</v>
      </c>
      <c r="CU54" s="358">
        <v>-40391057.759999998</v>
      </c>
      <c r="CV54" s="358">
        <v>-2184731.17</v>
      </c>
      <c r="CW54" s="358">
        <v>-17353678.210000001</v>
      </c>
      <c r="CX54" s="358">
        <v>14833251.34</v>
      </c>
      <c r="CY54" s="358">
        <v>-60842838.979999997</v>
      </c>
      <c r="CZ54" s="358">
        <v>-37859552.219999999</v>
      </c>
      <c r="DA54" s="358">
        <v>-61175788.670000002</v>
      </c>
      <c r="DB54" s="358">
        <v>-108358120.79000001</v>
      </c>
      <c r="DC54" s="358">
        <v>-28818209.449999999</v>
      </c>
      <c r="DD54" s="358">
        <v>-38709613.7328244</v>
      </c>
      <c r="DE54" s="358">
        <v>-89899939.685648799</v>
      </c>
      <c r="DF54" s="358">
        <v>-83660473.266558498</v>
      </c>
      <c r="DG54" s="358">
        <v>-102877301.47</v>
      </c>
      <c r="DH54" s="358">
        <v>-5732014.2809095997</v>
      </c>
      <c r="DI54" s="358">
        <v>-4316699.63</v>
      </c>
      <c r="DJ54" s="358">
        <v>-12515703.140000001</v>
      </c>
    </row>
    <row r="55" spans="1:114" ht="4.5" customHeight="1">
      <c r="B55" s="27"/>
      <c r="C55" s="74"/>
      <c r="D55" s="74"/>
      <c r="E55" s="74"/>
      <c r="F55" s="74"/>
      <c r="G55" s="66"/>
      <c r="H55" s="66"/>
      <c r="I55" s="66"/>
      <c r="J55" s="66"/>
      <c r="K55" s="66"/>
      <c r="L55" s="66"/>
      <c r="M55" s="66"/>
      <c r="N55" s="66"/>
      <c r="O55" s="66"/>
      <c r="P55" s="66"/>
      <c r="Q55" s="66"/>
      <c r="R55" s="66"/>
      <c r="S55" s="66"/>
      <c r="T55" s="66"/>
      <c r="U55" s="66"/>
      <c r="V55" s="66"/>
      <c r="W55" s="66"/>
      <c r="X55" s="66">
        <v>0</v>
      </c>
      <c r="Y55" s="66"/>
      <c r="Z55" s="66"/>
      <c r="AA55" s="66"/>
      <c r="AB55" s="66"/>
      <c r="AC55" s="66"/>
      <c r="AD55" s="66"/>
      <c r="AE55" s="66"/>
      <c r="AF55" s="66"/>
      <c r="AG55" s="66">
        <v>0</v>
      </c>
      <c r="AH55" s="66">
        <v>0</v>
      </c>
      <c r="AI55" s="66">
        <v>0</v>
      </c>
      <c r="AJ55" s="66"/>
      <c r="AK55" s="66"/>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68"/>
      <c r="BH55" s="74"/>
      <c r="BI55" s="74"/>
      <c r="BJ55" s="74"/>
      <c r="BK55" s="74"/>
      <c r="BL55" s="74"/>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v>0</v>
      </c>
      <c r="CL55" s="66">
        <v>0</v>
      </c>
      <c r="CM55" s="66">
        <v>0</v>
      </c>
      <c r="CN55" s="66"/>
      <c r="CO55" s="66"/>
      <c r="CP55" s="365">
        <v>0</v>
      </c>
      <c r="CQ55" s="365">
        <v>0</v>
      </c>
      <c r="CR55" s="365">
        <v>0</v>
      </c>
      <c r="CS55" s="365"/>
      <c r="CT55" s="364"/>
      <c r="CU55" s="364"/>
      <c r="CV55" s="364"/>
      <c r="CW55" s="364"/>
      <c r="CX55" s="364"/>
      <c r="CY55" s="364"/>
      <c r="CZ55" s="364"/>
      <c r="DA55" s="364"/>
      <c r="DB55" s="364"/>
      <c r="DC55" s="364"/>
      <c r="DD55" s="364"/>
      <c r="DE55" s="364"/>
      <c r="DF55" s="364"/>
      <c r="DG55" s="364"/>
      <c r="DH55" s="364"/>
      <c r="DI55" s="364"/>
      <c r="DJ55" s="364"/>
    </row>
    <row r="56" spans="1:114" s="285" customFormat="1" ht="15.75" customHeight="1">
      <c r="B56" s="286" t="s">
        <v>46</v>
      </c>
      <c r="C56" s="287">
        <v>72834</v>
      </c>
      <c r="D56" s="287">
        <v>145580.00000000003</v>
      </c>
      <c r="E56" s="287">
        <v>422501</v>
      </c>
      <c r="F56" s="287">
        <v>495399</v>
      </c>
      <c r="G56" s="287">
        <v>95821.581659999967</v>
      </c>
      <c r="H56" s="287">
        <v>169768.15899999999</v>
      </c>
      <c r="I56" s="287">
        <v>469310</v>
      </c>
      <c r="J56" s="287">
        <v>589182</v>
      </c>
      <c r="K56" s="287">
        <v>171146</v>
      </c>
      <c r="L56" s="287">
        <v>273549</v>
      </c>
      <c r="M56" s="287">
        <v>751496</v>
      </c>
      <c r="N56" s="287">
        <v>892852</v>
      </c>
      <c r="O56" s="287">
        <v>111506</v>
      </c>
      <c r="P56" s="287">
        <v>191587</v>
      </c>
      <c r="Q56" s="287">
        <v>689208</v>
      </c>
      <c r="R56" s="287">
        <v>904845</v>
      </c>
      <c r="S56" s="287">
        <v>201933</v>
      </c>
      <c r="T56" s="287">
        <v>442454</v>
      </c>
      <c r="U56" s="287">
        <v>601447</v>
      </c>
      <c r="V56" s="287">
        <v>909423</v>
      </c>
      <c r="W56" s="287">
        <v>253684.9</v>
      </c>
      <c r="X56" s="287">
        <v>460891.71899999998</v>
      </c>
      <c r="Y56" s="287">
        <v>678448</v>
      </c>
      <c r="Z56" s="287">
        <v>862066</v>
      </c>
      <c r="AA56" s="287">
        <v>201367</v>
      </c>
      <c r="AB56" s="287">
        <v>273401</v>
      </c>
      <c r="AC56" s="287">
        <v>370726</v>
      </c>
      <c r="AD56" s="287">
        <v>648285</v>
      </c>
      <c r="AE56" s="287">
        <v>217277</v>
      </c>
      <c r="AF56" s="287">
        <v>231225.86146000004</v>
      </c>
      <c r="AG56" s="287">
        <v>507383</v>
      </c>
      <c r="AH56" s="287">
        <v>802115.43646</v>
      </c>
      <c r="AI56" s="287">
        <v>1071305.35008</v>
      </c>
      <c r="AJ56" s="287">
        <v>159581.63688999999</v>
      </c>
      <c r="AK56" s="287">
        <v>467005</v>
      </c>
      <c r="AL56" s="354">
        <v>824844767.03999996</v>
      </c>
      <c r="AM56" s="354">
        <v>1106118496.77</v>
      </c>
      <c r="AN56" s="354">
        <f>'[16]DRE IFRS e REG'!$U$74</f>
        <v>464229954.42999995</v>
      </c>
      <c r="AO56" s="354">
        <v>802035120.43999982</v>
      </c>
      <c r="AP56" s="354">
        <v>1433948608.6800003</v>
      </c>
      <c r="AQ56" s="354">
        <v>2262926668.8800006</v>
      </c>
      <c r="AR56" s="354">
        <v>555851574.61999989</v>
      </c>
      <c r="AS56" s="354">
        <f>'[16]DRE IFRS e REG'!$AC$74</f>
        <v>1253746932.1299996</v>
      </c>
      <c r="AT56" s="354">
        <v>1790636384.3000002</v>
      </c>
      <c r="AU56" s="354">
        <v>2213713757.1299996</v>
      </c>
      <c r="AV56" s="354">
        <v>559923093.12000012</v>
      </c>
      <c r="AW56" s="354">
        <v>1123945108.8099999</v>
      </c>
      <c r="AX56" s="354">
        <v>1426398742.5400002</v>
      </c>
      <c r="AY56" s="354">
        <v>1449214577.9699998</v>
      </c>
      <c r="AZ56" s="354">
        <v>383409517.33655727</v>
      </c>
      <c r="BA56" s="354">
        <v>605048936.2880702</v>
      </c>
      <c r="BB56" s="354">
        <v>887276850.55523062</v>
      </c>
      <c r="BC56" s="354">
        <v>1367835232.5600002</v>
      </c>
      <c r="BD56" s="354">
        <v>374699503.06960195</v>
      </c>
      <c r="BE56" s="354">
        <v>777838665.98000014</v>
      </c>
      <c r="BF56" s="354">
        <v>1187120710.7200003</v>
      </c>
      <c r="BG56" s="68"/>
      <c r="BH56" s="287">
        <v>80117</v>
      </c>
      <c r="BI56" s="287">
        <v>162138.00000000003</v>
      </c>
      <c r="BJ56" s="287">
        <v>255149.00000000003</v>
      </c>
      <c r="BK56" s="287">
        <v>341553</v>
      </c>
      <c r="BL56" s="287">
        <v>112212</v>
      </c>
      <c r="BM56" s="287">
        <v>201971.53200000006</v>
      </c>
      <c r="BN56" s="287">
        <v>384754</v>
      </c>
      <c r="BO56" s="287">
        <v>519965</v>
      </c>
      <c r="BP56" s="287">
        <v>201728</v>
      </c>
      <c r="BQ56" s="287">
        <v>345327</v>
      </c>
      <c r="BR56" s="287">
        <v>520161</v>
      </c>
      <c r="BS56" s="287">
        <v>732887</v>
      </c>
      <c r="BT56" s="287">
        <v>176818</v>
      </c>
      <c r="BU56" s="287">
        <v>267735</v>
      </c>
      <c r="BV56" s="287">
        <v>483057</v>
      </c>
      <c r="BW56" s="287">
        <v>710970</v>
      </c>
      <c r="BX56" s="287">
        <v>178657</v>
      </c>
      <c r="BY56" s="287">
        <v>365823</v>
      </c>
      <c r="BZ56" s="287">
        <v>557166</v>
      </c>
      <c r="CA56" s="287">
        <v>783975</v>
      </c>
      <c r="CB56" s="287">
        <v>187048</v>
      </c>
      <c r="CC56" s="287">
        <v>400183</v>
      </c>
      <c r="CD56" s="287">
        <v>645134</v>
      </c>
      <c r="CE56" s="287">
        <v>935435</v>
      </c>
      <c r="CF56" s="287">
        <v>259724</v>
      </c>
      <c r="CG56" s="287">
        <v>535794</v>
      </c>
      <c r="CH56" s="287">
        <v>784222</v>
      </c>
      <c r="CI56" s="287">
        <v>1088742</v>
      </c>
      <c r="CJ56" s="287">
        <v>257049</v>
      </c>
      <c r="CK56" s="287">
        <v>529296</v>
      </c>
      <c r="CL56" s="287">
        <v>741576.60699999996</v>
      </c>
      <c r="CM56" s="287">
        <v>942792.15848999994</v>
      </c>
      <c r="CN56" s="287">
        <v>185089.66387000002</v>
      </c>
      <c r="CO56" s="287">
        <v>408904.77804000006</v>
      </c>
      <c r="CP56" s="365">
        <v>619957842.45000005</v>
      </c>
      <c r="CQ56" s="365">
        <v>767703817.52999997</v>
      </c>
      <c r="CR56" s="365">
        <v>139243108.47</v>
      </c>
      <c r="CS56" s="365">
        <v>396852217.02999997</v>
      </c>
      <c r="CT56" s="354">
        <v>562374334.57000005</v>
      </c>
      <c r="CU56" s="354">
        <v>656028639.04999995</v>
      </c>
      <c r="CV56" s="354">
        <v>107765341.92000003</v>
      </c>
      <c r="CW56" s="354">
        <v>219701644.80999997</v>
      </c>
      <c r="CX56" s="354">
        <v>411764206.06999999</v>
      </c>
      <c r="CY56" s="354">
        <v>517234404.29999948</v>
      </c>
      <c r="CZ56" s="354">
        <v>146182995.33000001</v>
      </c>
      <c r="DA56" s="354">
        <v>287918489.60000002</v>
      </c>
      <c r="DB56" s="354">
        <v>661600705.3499999</v>
      </c>
      <c r="DC56" s="354">
        <v>1048321776.1500001</v>
      </c>
      <c r="DD56" s="354">
        <v>208150760.77563977</v>
      </c>
      <c r="DE56" s="354">
        <v>447371914.5212816</v>
      </c>
      <c r="DF56" s="354">
        <v>773933914.23978698</v>
      </c>
      <c r="DG56" s="354">
        <v>1093099178.9199998</v>
      </c>
      <c r="DH56" s="354">
        <v>189516541.41850203</v>
      </c>
      <c r="DI56" s="354">
        <v>483546226.9799999</v>
      </c>
      <c r="DJ56" s="354">
        <v>790838601.09999979</v>
      </c>
    </row>
    <row r="57" spans="1:114" ht="15.75" customHeight="1">
      <c r="B57" s="137" t="s">
        <v>540</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v>227</v>
      </c>
      <c r="AL57" s="363">
        <v>456100.61961280007</v>
      </c>
      <c r="AM57" s="363">
        <v>456100.61961280007</v>
      </c>
      <c r="AN57" s="363">
        <v>0</v>
      </c>
      <c r="AO57" s="363">
        <v>0</v>
      </c>
      <c r="AP57" s="363"/>
      <c r="AQ57" s="363"/>
      <c r="AR57" s="363"/>
      <c r="AS57" s="363"/>
      <c r="AT57" s="363"/>
      <c r="AU57" s="363"/>
      <c r="AV57" s="363"/>
      <c r="AW57" s="363"/>
      <c r="AX57" s="363"/>
      <c r="AY57" s="363"/>
      <c r="AZ57" s="363"/>
      <c r="BA57" s="363"/>
      <c r="BB57" s="363"/>
      <c r="BC57" s="363"/>
      <c r="BD57" s="363"/>
      <c r="BE57" s="363"/>
      <c r="BF57" s="363"/>
      <c r="BG57" s="6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v>0</v>
      </c>
      <c r="CR57" s="138">
        <v>0</v>
      </c>
      <c r="CS57" s="138"/>
      <c r="CT57" s="363"/>
      <c r="CU57" s="363"/>
      <c r="CV57" s="363"/>
      <c r="CW57" s="363"/>
      <c r="CX57" s="363"/>
      <c r="CY57" s="363"/>
      <c r="CZ57" s="363"/>
      <c r="DA57" s="363"/>
      <c r="DB57" s="363"/>
      <c r="DC57" s="363"/>
      <c r="DD57" s="363"/>
      <c r="DE57" s="363"/>
      <c r="DF57" s="363"/>
      <c r="DG57" s="363"/>
      <c r="DH57" s="363"/>
      <c r="DI57" s="363"/>
      <c r="DJ57" s="363"/>
    </row>
    <row r="58" spans="1:114" ht="15.75" customHeight="1">
      <c r="B58" s="184" t="s">
        <v>13</v>
      </c>
      <c r="C58" s="185">
        <v>131518.63219999999</v>
      </c>
      <c r="D58" s="185">
        <v>261582.24388000002</v>
      </c>
      <c r="E58" s="185">
        <v>702687.03581000003</v>
      </c>
      <c r="F58" s="185">
        <v>850185</v>
      </c>
      <c r="G58" s="185">
        <v>150110.99999999997</v>
      </c>
      <c r="H58" s="185">
        <v>295870.33800000005</v>
      </c>
      <c r="I58" s="185">
        <v>775892</v>
      </c>
      <c r="J58" s="185">
        <v>964004</v>
      </c>
      <c r="K58" s="185">
        <v>193734</v>
      </c>
      <c r="L58" s="185">
        <v>388709</v>
      </c>
      <c r="M58" s="185">
        <v>935613</v>
      </c>
      <c r="N58" s="185">
        <v>1143831</v>
      </c>
      <c r="O58" s="185">
        <v>211799</v>
      </c>
      <c r="P58" s="185">
        <v>421744</v>
      </c>
      <c r="Q58" s="185">
        <v>993670</v>
      </c>
      <c r="R58" s="185">
        <v>1253977</v>
      </c>
      <c r="S58" s="185">
        <v>298424</v>
      </c>
      <c r="T58" s="185">
        <v>640885</v>
      </c>
      <c r="U58" s="185">
        <v>925936</v>
      </c>
      <c r="V58" s="185">
        <v>1322367</v>
      </c>
      <c r="W58" s="185">
        <v>365913.9</v>
      </c>
      <c r="X58" s="185">
        <v>634024.71900000004</v>
      </c>
      <c r="Y58" s="185">
        <v>931921</v>
      </c>
      <c r="Z58" s="185">
        <v>1138706</v>
      </c>
      <c r="AA58" s="185">
        <v>267592</v>
      </c>
      <c r="AB58" s="185">
        <v>382243</v>
      </c>
      <c r="AC58" s="185">
        <v>516870</v>
      </c>
      <c r="AD58" s="185">
        <v>761608</v>
      </c>
      <c r="AE58" s="185">
        <v>252981</v>
      </c>
      <c r="AF58" s="185">
        <v>265106.74501000001</v>
      </c>
      <c r="AG58" s="185">
        <v>554378</v>
      </c>
      <c r="AH58" s="185">
        <v>872652.99999000004</v>
      </c>
      <c r="AI58" s="185">
        <v>1134999</v>
      </c>
      <c r="AJ58" s="185">
        <v>229084.39981999999</v>
      </c>
      <c r="AK58" s="185">
        <v>545396</v>
      </c>
      <c r="AL58" s="354">
        <v>921509008.33999991</v>
      </c>
      <c r="AM58" s="354">
        <v>1156888496.77</v>
      </c>
      <c r="AN58" s="354">
        <f>'[16]DRE IFRS e REG'!$U$75</f>
        <v>444394154.74999994</v>
      </c>
      <c r="AO58" s="354">
        <v>877872191.50999975</v>
      </c>
      <c r="AP58" s="354">
        <v>1536061998.2500002</v>
      </c>
      <c r="AQ58" s="354">
        <v>2376042576.6100006</v>
      </c>
      <c r="AR58" s="354">
        <v>673474577.52999997</v>
      </c>
      <c r="AS58" s="354">
        <f>'[16]DRE IFRS e REG'!$AC$75</f>
        <v>1414175441.1099997</v>
      </c>
      <c r="AT58" s="354">
        <v>2128015133.2500005</v>
      </c>
      <c r="AU58" s="354">
        <v>2676471641.6899996</v>
      </c>
      <c r="AV58" s="354">
        <v>691488916.48000002</v>
      </c>
      <c r="AW58" s="354">
        <v>1397632393.3099999</v>
      </c>
      <c r="AX58" s="354">
        <v>1682028723.8000002</v>
      </c>
      <c r="AY58" s="354">
        <v>1901379860.3299999</v>
      </c>
      <c r="AZ58" s="354">
        <v>544332300.3701601</v>
      </c>
      <c r="BA58" s="354">
        <v>941387044.04384518</v>
      </c>
      <c r="BB58" s="354">
        <v>1343266188.9978526</v>
      </c>
      <c r="BC58" s="354">
        <v>1925490202.9500003</v>
      </c>
      <c r="BD58" s="354">
        <v>556330618.60333347</v>
      </c>
      <c r="BE58" s="354">
        <v>1076283367.02</v>
      </c>
      <c r="BF58" s="354">
        <v>1632151986.8300002</v>
      </c>
      <c r="BG58" s="68"/>
      <c r="BH58" s="185">
        <v>171887.63219999999</v>
      </c>
      <c r="BI58" s="185">
        <v>346599.24388000002</v>
      </c>
      <c r="BJ58" s="185">
        <v>536174.03581000003</v>
      </c>
      <c r="BK58" s="185">
        <v>745144</v>
      </c>
      <c r="BL58" s="185">
        <v>205061</v>
      </c>
      <c r="BM58" s="185">
        <v>406568.46300000005</v>
      </c>
      <c r="BN58" s="185">
        <v>697774</v>
      </c>
      <c r="BO58" s="185">
        <v>977939</v>
      </c>
      <c r="BP58" s="185">
        <v>291738</v>
      </c>
      <c r="BQ58" s="185">
        <v>580878</v>
      </c>
      <c r="BR58" s="185">
        <v>896638</v>
      </c>
      <c r="BS58" s="185">
        <v>1213368</v>
      </c>
      <c r="BT58" s="185">
        <v>320937</v>
      </c>
      <c r="BU58" s="185">
        <v>646700</v>
      </c>
      <c r="BV58" s="185">
        <v>1003182</v>
      </c>
      <c r="BW58" s="185">
        <v>1341456</v>
      </c>
      <c r="BX58" s="185">
        <v>344430</v>
      </c>
      <c r="BY58" s="185">
        <v>688252</v>
      </c>
      <c r="BZ58" s="185">
        <v>1056508</v>
      </c>
      <c r="CA58" s="185">
        <v>1414222</v>
      </c>
      <c r="CB58" s="185">
        <v>367628</v>
      </c>
      <c r="CC58" s="185">
        <v>708654</v>
      </c>
      <c r="CD58" s="185">
        <v>1104366</v>
      </c>
      <c r="CE58" s="185">
        <v>1492802</v>
      </c>
      <c r="CF58" s="185">
        <v>394766</v>
      </c>
      <c r="CG58" s="185">
        <v>779646</v>
      </c>
      <c r="CH58" s="185">
        <v>1142214</v>
      </c>
      <c r="CI58" s="185">
        <v>1536127</v>
      </c>
      <c r="CJ58" s="185">
        <v>373376</v>
      </c>
      <c r="CK58" s="185">
        <v>734687</v>
      </c>
      <c r="CL58" s="185">
        <v>1044794.0870000001</v>
      </c>
      <c r="CM58" s="185">
        <v>1304986.24627</v>
      </c>
      <c r="CN58" s="185">
        <v>310902.93540999998</v>
      </c>
      <c r="CO58" s="185">
        <v>620289.60436</v>
      </c>
      <c r="CP58" s="366">
        <v>895485170.20000029</v>
      </c>
      <c r="CQ58" s="366">
        <v>1153685877.3000002</v>
      </c>
      <c r="CR58" s="366">
        <v>312652231.15999997</v>
      </c>
      <c r="CS58" s="366">
        <v>629488742.07000005</v>
      </c>
      <c r="CT58" s="354">
        <v>947091125.11999989</v>
      </c>
      <c r="CU58" s="354">
        <v>1249101668.6399999</v>
      </c>
      <c r="CV58" s="354">
        <v>316706218.56000006</v>
      </c>
      <c r="CW58" s="354">
        <v>647792410.91999996</v>
      </c>
      <c r="CX58" s="354">
        <v>1068778371.1099999</v>
      </c>
      <c r="CY58" s="354">
        <v>1515751133.6499996</v>
      </c>
      <c r="CZ58" s="354">
        <v>454446155.22000003</v>
      </c>
      <c r="DA58" s="354">
        <v>919307158.07999992</v>
      </c>
      <c r="DB58" s="354">
        <v>1417404423.25</v>
      </c>
      <c r="DC58" s="354">
        <v>1882111623</v>
      </c>
      <c r="DD58" s="354">
        <v>513255180.7601952</v>
      </c>
      <c r="DE58" s="354">
        <v>1039583596.8403924</v>
      </c>
      <c r="DF58" s="354">
        <v>1533172908.1304703</v>
      </c>
      <c r="DG58" s="354">
        <v>2042732258.3</v>
      </c>
      <c r="DH58" s="354">
        <v>476855514.43007469</v>
      </c>
      <c r="DI58" s="354">
        <v>962020734.70999992</v>
      </c>
      <c r="DJ58" s="354">
        <v>1449589101.4399998</v>
      </c>
    </row>
    <row r="59" spans="1:114">
      <c r="B59" s="286" t="s">
        <v>22</v>
      </c>
      <c r="C59" s="141">
        <v>0.87492069634869452</v>
      </c>
      <c r="D59" s="141">
        <v>0.8692483339515843</v>
      </c>
      <c r="E59" s="141">
        <v>0.91711727619879424</v>
      </c>
      <c r="F59" s="141">
        <v>0.89191034999339081</v>
      </c>
      <c r="G59" s="141">
        <v>0.84309760905828235</v>
      </c>
      <c r="H59" s="141">
        <v>0.83445729509968536</v>
      </c>
      <c r="I59" s="141">
        <v>0.88</v>
      </c>
      <c r="J59" s="141">
        <v>0.85547425822969037</v>
      </c>
      <c r="K59" s="141">
        <v>0.73588130726104195</v>
      </c>
      <c r="L59" s="141">
        <v>0.73811626153814014</v>
      </c>
      <c r="M59" s="141">
        <v>0.82167365436953921</v>
      </c>
      <c r="N59" s="141">
        <v>0.79001982938852133</v>
      </c>
      <c r="O59" s="141">
        <v>0.79166246164081977</v>
      </c>
      <c r="P59" s="141">
        <v>0.79987558367566791</v>
      </c>
      <c r="Q59" s="141">
        <v>0.86453824503095189</v>
      </c>
      <c r="R59" s="141">
        <v>0.83832975443306745</v>
      </c>
      <c r="S59" s="141">
        <v>0.87124481061291703</v>
      </c>
      <c r="T59" s="141">
        <v>0.8722870543528265</v>
      </c>
      <c r="U59" s="141">
        <v>0.85499999999999998</v>
      </c>
      <c r="V59" s="141">
        <v>0.85730762124262139</v>
      </c>
      <c r="W59" s="141">
        <v>0.90400000000000003</v>
      </c>
      <c r="X59" s="141">
        <v>0.871</v>
      </c>
      <c r="Y59" s="141">
        <v>0.85299999999999998</v>
      </c>
      <c r="Z59" s="141">
        <v>0.81858046372802595</v>
      </c>
      <c r="AA59" s="141">
        <v>0.80500000000000005</v>
      </c>
      <c r="AB59" s="141">
        <v>0.76206112151135086</v>
      </c>
      <c r="AC59" s="141">
        <v>0.72139178495163925</v>
      </c>
      <c r="AD59" s="141">
        <v>0.70711818015540462</v>
      </c>
      <c r="AE59" s="141">
        <v>0.79879067270804061</v>
      </c>
      <c r="AF59" s="141">
        <v>0.79381357686111753</v>
      </c>
      <c r="AG59" s="141">
        <v>0.78276548578851501</v>
      </c>
      <c r="AH59" s="141">
        <v>0.76584248087498585</v>
      </c>
      <c r="AI59" s="141">
        <v>0.69399999999999995</v>
      </c>
      <c r="AJ59" s="141">
        <v>0.66934800000000005</v>
      </c>
      <c r="AK59" s="141">
        <v>0.70854298122879977</v>
      </c>
      <c r="AL59" s="355">
        <v>0.6738657803198097</v>
      </c>
      <c r="AM59" s="355">
        <v>0.62874716500701244</v>
      </c>
      <c r="AN59" s="355">
        <f>'[16]DRE IFRS e REG'!$U$76</f>
        <v>0.58467604986175192</v>
      </c>
      <c r="AO59" s="355">
        <v>0.60707401243792913</v>
      </c>
      <c r="AP59" s="355">
        <v>0.6434328013651287</v>
      </c>
      <c r="AQ59" s="355">
        <v>0.66718653207607259</v>
      </c>
      <c r="AR59" s="355">
        <v>0.74134560561510687</v>
      </c>
      <c r="AS59" s="355">
        <f>'[16]DRE IFRS e REG'!$AC$76</f>
        <v>0.7801185079265156</v>
      </c>
      <c r="AT59" s="355">
        <v>0.7723934954179239</v>
      </c>
      <c r="AU59" s="355">
        <v>0.77086200614141998</v>
      </c>
      <c r="AV59" s="355">
        <v>0.86909126254201152</v>
      </c>
      <c r="AW59" s="355">
        <v>0.85046853541896428</v>
      </c>
      <c r="AX59" s="355">
        <v>0.79824453088706948</v>
      </c>
      <c r="AY59" s="355">
        <v>0.72668370905370405</v>
      </c>
      <c r="AZ59" s="355">
        <v>0.78911713077030676</v>
      </c>
      <c r="BA59" s="355">
        <v>0.68599134251327099</v>
      </c>
      <c r="BB59" s="355">
        <v>0.6516707112144271</v>
      </c>
      <c r="BC59" s="355">
        <v>0.57270195135366442</v>
      </c>
      <c r="BD59" s="355">
        <v>0.76263389625700717</v>
      </c>
      <c r="BE59" s="355">
        <v>0.65603372070516908</v>
      </c>
      <c r="BF59" s="355">
        <v>0.62021702119530675</v>
      </c>
      <c r="BG59" s="68"/>
      <c r="BH59" s="141">
        <v>0.91122473863915765</v>
      </c>
      <c r="BI59" s="141">
        <v>0.90865220302352046</v>
      </c>
      <c r="BJ59" s="141">
        <v>0.90419640906116627</v>
      </c>
      <c r="BK59" s="141">
        <v>0.89979326867344178</v>
      </c>
      <c r="BL59" s="141">
        <v>0.88686148749464799</v>
      </c>
      <c r="BM59" s="141">
        <v>0.88098778421755075</v>
      </c>
      <c r="BN59" s="141">
        <v>0.88200000000000001</v>
      </c>
      <c r="BO59" s="141">
        <v>0.87725786890187019</v>
      </c>
      <c r="BP59" s="141">
        <v>0.88392329623783139</v>
      </c>
      <c r="BQ59" s="141">
        <v>0.87561803579180941</v>
      </c>
      <c r="BR59" s="141">
        <v>0.87657377779993728</v>
      </c>
      <c r="BS59" s="141">
        <v>0.87535746749967536</v>
      </c>
      <c r="BT59" s="141">
        <v>0.89824597739110479</v>
      </c>
      <c r="BU59" s="141">
        <v>0.8980097119060414</v>
      </c>
      <c r="BV59" s="141">
        <v>0.90761388804446952</v>
      </c>
      <c r="BW59" s="141">
        <v>0.89693261050384998</v>
      </c>
      <c r="BX59" s="141">
        <v>0.90028935351576289</v>
      </c>
      <c r="BY59" s="141">
        <v>0.89839999999999998</v>
      </c>
      <c r="BZ59" s="141">
        <v>0.89870000000000005</v>
      </c>
      <c r="CA59" s="141">
        <v>0.89597489129932073</v>
      </c>
      <c r="CB59" s="141">
        <v>0.90300000000000002</v>
      </c>
      <c r="CC59" s="141">
        <v>0.88700000000000001</v>
      </c>
      <c r="CD59" s="141">
        <v>0.89400000000000002</v>
      </c>
      <c r="CE59" s="141">
        <v>0.89245693159752448</v>
      </c>
      <c r="CF59" s="141">
        <v>0.89900000000000002</v>
      </c>
      <c r="CG59" s="141">
        <v>0.89383114054195345</v>
      </c>
      <c r="CH59" s="141">
        <v>0.88593718005199829</v>
      </c>
      <c r="CI59" s="141">
        <v>0.88542580503106227</v>
      </c>
      <c r="CJ59" s="141">
        <v>0.89199778300173915</v>
      </c>
      <c r="CK59" s="141">
        <v>0.88200000000000001</v>
      </c>
      <c r="CL59" s="141">
        <v>0.875</v>
      </c>
      <c r="CM59" s="141">
        <v>0.85499999999999998</v>
      </c>
      <c r="CN59" s="141">
        <v>0.85728393846093276</v>
      </c>
      <c r="CO59" s="141">
        <v>0.85811655774427298</v>
      </c>
      <c r="CP59" s="141">
        <v>0.84900959798657027</v>
      </c>
      <c r="CQ59" s="141">
        <v>0.82748690200393993</v>
      </c>
      <c r="CR59" s="141">
        <v>0.83864195423632804</v>
      </c>
      <c r="CS59" s="141">
        <v>0.82987711007701459</v>
      </c>
      <c r="CT59" s="355">
        <v>0.82943745481534226</v>
      </c>
      <c r="CU59" s="355">
        <v>0.82748541597174574</v>
      </c>
      <c r="CV59" s="355">
        <v>0.81963198193145637</v>
      </c>
      <c r="CW59" s="355">
        <v>0.82126258125544216</v>
      </c>
      <c r="CX59" s="355">
        <v>0.83090659382279486</v>
      </c>
      <c r="CY59" s="355">
        <v>0.82506016103224133</v>
      </c>
      <c r="CZ59" s="355">
        <v>0.8637580610293869</v>
      </c>
      <c r="DA59" s="355">
        <v>0.84635032581984793</v>
      </c>
      <c r="DB59" s="355">
        <v>0.84871099190093824</v>
      </c>
      <c r="DC59" s="355">
        <v>0.8446850803361291</v>
      </c>
      <c r="DD59" s="355">
        <v>0.87062905415588177</v>
      </c>
      <c r="DE59" s="355">
        <v>0.85634099782777517</v>
      </c>
      <c r="DF59" s="355">
        <v>0.84595113439115077</v>
      </c>
      <c r="DG59" s="355">
        <v>0.84073898151098803</v>
      </c>
      <c r="DH59" s="355">
        <v>0.82807405577001469</v>
      </c>
      <c r="DI59" s="355">
        <v>0.83253499413832566</v>
      </c>
      <c r="DJ59" s="355">
        <v>0.82924732428193637</v>
      </c>
    </row>
    <row r="60" spans="1:114">
      <c r="B60" s="403"/>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6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7"/>
      <c r="CU60" s="527"/>
      <c r="CV60" s="527"/>
      <c r="CW60" s="527"/>
      <c r="CX60" s="527"/>
      <c r="CY60" s="527"/>
      <c r="CZ60" s="527"/>
      <c r="DA60" s="527"/>
      <c r="DB60" s="527"/>
      <c r="DC60" s="527"/>
      <c r="DD60" s="527"/>
      <c r="DE60" s="527"/>
      <c r="DF60" s="527"/>
      <c r="DG60" s="527"/>
      <c r="DH60" s="527"/>
      <c r="DI60" s="527"/>
      <c r="DJ60" s="527"/>
    </row>
    <row r="61" spans="1:114" ht="93.5" thickBot="1">
      <c r="B61" s="529" t="s">
        <v>675</v>
      </c>
      <c r="C61" s="282"/>
      <c r="D61" s="282"/>
      <c r="E61" s="75"/>
      <c r="F61" s="75"/>
      <c r="G61" s="75"/>
      <c r="H61" s="75"/>
      <c r="I61" s="75"/>
      <c r="CZ61" s="375"/>
      <c r="DA61" s="375"/>
      <c r="DB61" s="375"/>
      <c r="DC61" s="375"/>
      <c r="DD61" s="375"/>
      <c r="DE61" s="375"/>
      <c r="DF61" s="375"/>
      <c r="DG61" s="375"/>
      <c r="DH61" s="375"/>
      <c r="DI61" s="375"/>
      <c r="DJ61" s="375"/>
    </row>
    <row r="62" spans="1:114" ht="16.5" thickTop="1" thickBot="1">
      <c r="C62" s="402" t="s">
        <v>111</v>
      </c>
      <c r="F62" s="48"/>
      <c r="G62" s="29"/>
      <c r="H62" s="48"/>
      <c r="J62" s="49"/>
      <c r="K62" s="48"/>
      <c r="L62" s="2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CT62" s="48"/>
      <c r="CU62" s="48"/>
      <c r="CV62" s="48"/>
      <c r="CW62" s="48"/>
      <c r="CX62" s="48"/>
      <c r="CY62" s="48"/>
      <c r="CZ62" s="370"/>
      <c r="DA62" s="370"/>
      <c r="DB62" s="370"/>
      <c r="DC62" s="370"/>
      <c r="DD62" s="370"/>
      <c r="DE62" s="370"/>
      <c r="DF62" s="370"/>
      <c r="DG62" s="370"/>
      <c r="DH62" s="370"/>
      <c r="DI62" s="370"/>
      <c r="DJ62" s="370"/>
    </row>
    <row r="63" spans="1:114" s="51" customFormat="1" ht="16.5" customHeight="1" thickTop="1">
      <c r="A63" s="48"/>
      <c r="B63" s="53" t="s">
        <v>633</v>
      </c>
      <c r="C63" s="53"/>
      <c r="D63" s="53"/>
      <c r="E63" s="53"/>
      <c r="F63" s="53"/>
      <c r="G63" s="76"/>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3" t="s">
        <v>820</v>
      </c>
      <c r="BA63" s="53"/>
      <c r="BB63" s="53"/>
      <c r="BC63" s="53"/>
      <c r="BD63" s="53"/>
      <c r="BE63" s="53"/>
      <c r="BF63" s="53"/>
      <c r="BG63" s="48"/>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398"/>
      <c r="CS63" s="398"/>
      <c r="CT63" s="53"/>
      <c r="CU63" s="53"/>
      <c r="CV63" s="53"/>
      <c r="CW63" s="53"/>
      <c r="CX63" s="53"/>
      <c r="CY63" s="53"/>
      <c r="CZ63" s="53"/>
      <c r="DA63" s="53"/>
      <c r="DB63" s="53"/>
      <c r="DC63" s="53"/>
      <c r="DD63" s="533" t="s">
        <v>820</v>
      </c>
      <c r="DE63" s="53"/>
      <c r="DF63" s="53"/>
      <c r="DG63" s="53"/>
      <c r="DH63" s="53"/>
      <c r="DI63" s="53"/>
      <c r="DJ63" s="53"/>
    </row>
    <row r="64" spans="1:114" s="51" customFormat="1">
      <c r="A64" s="48"/>
      <c r="B64" s="62"/>
      <c r="C64" s="59"/>
      <c r="D64" s="58"/>
      <c r="E64" s="58"/>
      <c r="F64" s="62"/>
      <c r="G64" s="48"/>
      <c r="H64" s="59"/>
      <c r="I64" s="58"/>
      <c r="J64" s="58"/>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4"/>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R64" s="375"/>
      <c r="CS64" s="375"/>
      <c r="CT64" s="62"/>
      <c r="CU64" s="62"/>
      <c r="CV64" s="62"/>
      <c r="CW64" s="62"/>
      <c r="CX64" s="62"/>
      <c r="CY64" s="62"/>
      <c r="CZ64" s="62"/>
      <c r="DA64" s="62"/>
      <c r="DB64" s="62"/>
      <c r="DC64" s="62"/>
      <c r="DD64" s="62"/>
      <c r="DE64" s="62"/>
      <c r="DF64" s="62"/>
      <c r="DG64" s="62"/>
      <c r="DH64" s="62"/>
      <c r="DI64" s="62"/>
      <c r="DJ64" s="62"/>
    </row>
    <row r="65" spans="1:114" s="51" customFormat="1" ht="16" thickBot="1">
      <c r="A65" s="48"/>
      <c r="B65" s="56" t="s">
        <v>84</v>
      </c>
      <c r="C65" s="57" t="s">
        <v>52</v>
      </c>
      <c r="D65" s="57" t="s">
        <v>52</v>
      </c>
      <c r="E65" s="57" t="s">
        <v>52</v>
      </c>
      <c r="F65" s="57" t="s">
        <v>52</v>
      </c>
      <c r="G65" s="57" t="s">
        <v>52</v>
      </c>
      <c r="H65" s="57" t="s">
        <v>52</v>
      </c>
      <c r="I65" s="57" t="s">
        <v>52</v>
      </c>
      <c r="J65" s="57" t="s">
        <v>52</v>
      </c>
      <c r="K65" s="57" t="s">
        <v>52</v>
      </c>
      <c r="L65" s="57" t="s">
        <v>52</v>
      </c>
      <c r="M65" s="57" t="s">
        <v>52</v>
      </c>
      <c r="N65" s="57" t="s">
        <v>52</v>
      </c>
      <c r="O65" s="57" t="s">
        <v>52</v>
      </c>
      <c r="P65" s="57" t="s">
        <v>52</v>
      </c>
      <c r="Q65" s="57" t="s">
        <v>52</v>
      </c>
      <c r="R65" s="57" t="s">
        <v>52</v>
      </c>
      <c r="S65" s="57" t="s">
        <v>52</v>
      </c>
      <c r="T65" s="57" t="s">
        <v>52</v>
      </c>
      <c r="U65" s="57" t="s">
        <v>52</v>
      </c>
      <c r="V65" s="57" t="s">
        <v>52</v>
      </c>
      <c r="W65" s="57" t="s">
        <v>52</v>
      </c>
      <c r="X65" s="57" t="s">
        <v>52</v>
      </c>
      <c r="Y65" s="57" t="s">
        <v>52</v>
      </c>
      <c r="Z65" s="57" t="s">
        <v>52</v>
      </c>
      <c r="AA65" s="57" t="s">
        <v>52</v>
      </c>
      <c r="AB65" s="57" t="s">
        <v>52</v>
      </c>
      <c r="AC65" s="57" t="s">
        <v>52</v>
      </c>
      <c r="AD65" s="57" t="s">
        <v>52</v>
      </c>
      <c r="AE65" s="57"/>
      <c r="AF65" s="57" t="s">
        <v>52</v>
      </c>
      <c r="AG65" s="57" t="s">
        <v>52</v>
      </c>
      <c r="AH65" s="57" t="s">
        <v>52</v>
      </c>
      <c r="AI65" s="57" t="s">
        <v>52</v>
      </c>
      <c r="AJ65" s="57" t="s">
        <v>52</v>
      </c>
      <c r="AK65" s="57" t="s">
        <v>52</v>
      </c>
      <c r="AL65" s="57" t="s">
        <v>52</v>
      </c>
      <c r="AM65" s="57" t="s">
        <v>52</v>
      </c>
      <c r="AN65" s="57" t="s">
        <v>52</v>
      </c>
      <c r="AO65" s="57" t="s">
        <v>52</v>
      </c>
      <c r="AP65" s="57" t="s">
        <v>52</v>
      </c>
      <c r="AQ65" s="57" t="s">
        <v>52</v>
      </c>
      <c r="AR65" s="57" t="s">
        <v>52</v>
      </c>
      <c r="AS65" s="57" t="s">
        <v>52</v>
      </c>
      <c r="AT65" s="57" t="s">
        <v>52</v>
      </c>
      <c r="AU65" s="57" t="s">
        <v>52</v>
      </c>
      <c r="AV65" s="57" t="s">
        <v>52</v>
      </c>
      <c r="AW65" s="57" t="s">
        <v>52</v>
      </c>
      <c r="AX65" s="57" t="s">
        <v>52</v>
      </c>
      <c r="AY65" s="57" t="s">
        <v>52</v>
      </c>
      <c r="AZ65" s="57" t="s">
        <v>52</v>
      </c>
      <c r="BA65" s="57" t="s">
        <v>52</v>
      </c>
      <c r="BB65" s="57" t="s">
        <v>52</v>
      </c>
      <c r="BC65" s="57" t="s">
        <v>52</v>
      </c>
      <c r="BD65" s="57" t="s">
        <v>52</v>
      </c>
      <c r="BE65" s="57" t="s">
        <v>52</v>
      </c>
      <c r="BF65" s="57" t="s">
        <v>52</v>
      </c>
      <c r="BG65" s="35"/>
      <c r="BH65" s="57" t="s">
        <v>397</v>
      </c>
      <c r="BI65" s="57" t="s">
        <v>397</v>
      </c>
      <c r="BJ65" s="57" t="s">
        <v>397</v>
      </c>
      <c r="BK65" s="57" t="s">
        <v>397</v>
      </c>
      <c r="BL65" s="57" t="s">
        <v>397</v>
      </c>
      <c r="BM65" s="57" t="s">
        <v>397</v>
      </c>
      <c r="BN65" s="57" t="s">
        <v>397</v>
      </c>
      <c r="BO65" s="57" t="s">
        <v>397</v>
      </c>
      <c r="BP65" s="57" t="s">
        <v>397</v>
      </c>
      <c r="BQ65" s="57" t="s">
        <v>397</v>
      </c>
      <c r="BR65" s="57" t="s">
        <v>397</v>
      </c>
      <c r="BS65" s="57" t="s">
        <v>397</v>
      </c>
      <c r="BT65" s="57" t="s">
        <v>397</v>
      </c>
      <c r="BU65" s="57" t="s">
        <v>397</v>
      </c>
      <c r="BV65" s="57" t="s">
        <v>397</v>
      </c>
      <c r="BW65" s="57" t="s">
        <v>397</v>
      </c>
      <c r="BX65" s="57" t="s">
        <v>397</v>
      </c>
      <c r="BY65" s="57" t="s">
        <v>397</v>
      </c>
      <c r="BZ65" s="57" t="s">
        <v>397</v>
      </c>
      <c r="CA65" s="57" t="s">
        <v>397</v>
      </c>
      <c r="CB65" s="57" t="s">
        <v>397</v>
      </c>
      <c r="CC65" s="57" t="s">
        <v>397</v>
      </c>
      <c r="CD65" s="57" t="s">
        <v>397</v>
      </c>
      <c r="CE65" s="57" t="s">
        <v>397</v>
      </c>
      <c r="CF65" s="57" t="s">
        <v>397</v>
      </c>
      <c r="CG65" s="57" t="s">
        <v>397</v>
      </c>
      <c r="CH65" s="57" t="s">
        <v>397</v>
      </c>
      <c r="CI65" s="57" t="s">
        <v>397</v>
      </c>
      <c r="CJ65" s="57" t="s">
        <v>397</v>
      </c>
      <c r="CK65" s="57" t="s">
        <v>397</v>
      </c>
      <c r="CL65" s="57" t="s">
        <v>397</v>
      </c>
      <c r="CM65" s="57" t="s">
        <v>397</v>
      </c>
      <c r="CN65" s="57" t="s">
        <v>397</v>
      </c>
      <c r="CO65" s="57" t="s">
        <v>397</v>
      </c>
      <c r="CP65" s="57" t="s">
        <v>397</v>
      </c>
      <c r="CQ65" s="57" t="s">
        <v>397</v>
      </c>
      <c r="CR65" s="57" t="s">
        <v>397</v>
      </c>
      <c r="CS65" s="57" t="s">
        <v>397</v>
      </c>
      <c r="CT65" s="57" t="s">
        <v>397</v>
      </c>
      <c r="CU65" s="57" t="s">
        <v>397</v>
      </c>
      <c r="CV65" s="57" t="s">
        <v>397</v>
      </c>
      <c r="CW65" s="57" t="s">
        <v>397</v>
      </c>
      <c r="CX65" s="57" t="s">
        <v>397</v>
      </c>
      <c r="CY65" s="57" t="s">
        <v>397</v>
      </c>
      <c r="CZ65" s="57" t="s">
        <v>397</v>
      </c>
      <c r="DA65" s="57" t="s">
        <v>397</v>
      </c>
      <c r="DB65" s="57" t="s">
        <v>397</v>
      </c>
      <c r="DC65" s="57" t="s">
        <v>397</v>
      </c>
      <c r="DD65" s="57" t="s">
        <v>397</v>
      </c>
      <c r="DE65" s="57" t="s">
        <v>397</v>
      </c>
      <c r="DF65" s="57" t="s">
        <v>397</v>
      </c>
      <c r="DG65" s="57" t="s">
        <v>397</v>
      </c>
      <c r="DH65" s="57" t="str">
        <f>DG65</f>
        <v>Regulatório</v>
      </c>
      <c r="DI65" s="57" t="str">
        <f>DH65</f>
        <v>Regulatório</v>
      </c>
      <c r="DJ65" s="57" t="str">
        <f>DI65</f>
        <v>Regulatório</v>
      </c>
    </row>
    <row r="66" spans="1:114" s="51" customFormat="1" ht="5.25" customHeight="1">
      <c r="A66" s="48"/>
      <c r="B66" s="58"/>
      <c r="C66" s="58"/>
      <c r="D66" s="58"/>
      <c r="E66" s="58"/>
      <c r="F66" s="58"/>
      <c r="G66" s="58"/>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60"/>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row>
    <row r="67" spans="1:114" s="51" customFormat="1">
      <c r="A67" s="48"/>
      <c r="B67" s="186" t="s">
        <v>0</v>
      </c>
      <c r="C67" s="187" t="s">
        <v>262</v>
      </c>
      <c r="D67" s="187" t="s">
        <v>263</v>
      </c>
      <c r="E67" s="187" t="s">
        <v>264</v>
      </c>
      <c r="F67" s="187" t="s">
        <v>114</v>
      </c>
      <c r="G67" s="187" t="s">
        <v>128</v>
      </c>
      <c r="H67" s="187" t="s">
        <v>133</v>
      </c>
      <c r="I67" s="187" t="s">
        <v>134</v>
      </c>
      <c r="J67" s="187" t="s">
        <v>180</v>
      </c>
      <c r="K67" s="187" t="s">
        <v>212</v>
      </c>
      <c r="L67" s="187" t="s">
        <v>224</v>
      </c>
      <c r="M67" s="187" t="s">
        <v>242</v>
      </c>
      <c r="N67" s="187" t="s">
        <v>243</v>
      </c>
      <c r="O67" s="187" t="s">
        <v>248</v>
      </c>
      <c r="P67" s="187" t="s">
        <v>250</v>
      </c>
      <c r="Q67" s="187" t="s">
        <v>258</v>
      </c>
      <c r="R67" s="187" t="s">
        <v>287</v>
      </c>
      <c r="S67" s="187" t="s">
        <v>289</v>
      </c>
      <c r="T67" s="187" t="s">
        <v>292</v>
      </c>
      <c r="U67" s="187" t="s">
        <v>298</v>
      </c>
      <c r="V67" s="187" t="s">
        <v>306</v>
      </c>
      <c r="W67" s="187" t="s">
        <v>314</v>
      </c>
      <c r="X67" s="187" t="s">
        <v>338</v>
      </c>
      <c r="Y67" s="187" t="s">
        <v>341</v>
      </c>
      <c r="Z67" s="187" t="s">
        <v>346</v>
      </c>
      <c r="AA67" s="187" t="s">
        <v>361</v>
      </c>
      <c r="AB67" s="187" t="s">
        <v>367</v>
      </c>
      <c r="AC67" s="187" t="s">
        <v>386</v>
      </c>
      <c r="AD67" s="187" t="s">
        <v>398</v>
      </c>
      <c r="AE67" s="187" t="s">
        <v>408</v>
      </c>
      <c r="AF67" s="187" t="s">
        <v>407</v>
      </c>
      <c r="AG67" s="187" t="s">
        <v>412</v>
      </c>
      <c r="AH67" s="187" t="s">
        <v>419</v>
      </c>
      <c r="AI67" s="187" t="s">
        <v>490</v>
      </c>
      <c r="AJ67" s="187" t="s">
        <v>507</v>
      </c>
      <c r="AK67" s="187" t="s">
        <v>528</v>
      </c>
      <c r="AL67" s="187" t="s">
        <v>558</v>
      </c>
      <c r="AM67" s="187" t="s">
        <v>615</v>
      </c>
      <c r="AN67" s="187" t="s">
        <v>620</v>
      </c>
      <c r="AO67" s="187" t="s">
        <v>636</v>
      </c>
      <c r="AP67" s="187" t="s">
        <v>644</v>
      </c>
      <c r="AQ67" s="187" t="s">
        <v>646</v>
      </c>
      <c r="AR67" s="187" t="s">
        <v>671</v>
      </c>
      <c r="AS67" s="187" t="s">
        <v>678</v>
      </c>
      <c r="AT67" s="187" t="s">
        <v>686</v>
      </c>
      <c r="AU67" s="187" t="s">
        <v>689</v>
      </c>
      <c r="AV67" s="187" t="s">
        <v>693</v>
      </c>
      <c r="AW67" s="187" t="s">
        <v>701</v>
      </c>
      <c r="AX67" s="187" t="s">
        <v>713</v>
      </c>
      <c r="AY67" s="187" t="s">
        <v>716</v>
      </c>
      <c r="AZ67" s="187" t="s">
        <v>818</v>
      </c>
      <c r="BA67" s="187" t="s">
        <v>808</v>
      </c>
      <c r="BB67" s="187" t="s">
        <v>1112</v>
      </c>
      <c r="BC67" s="187" t="s">
        <v>755</v>
      </c>
      <c r="BD67" s="187" t="s">
        <v>817</v>
      </c>
      <c r="BE67" s="187" t="s">
        <v>809</v>
      </c>
      <c r="BF67" s="187" t="s">
        <v>1111</v>
      </c>
      <c r="BG67" s="61"/>
      <c r="BH67" s="187" t="s">
        <v>262</v>
      </c>
      <c r="BI67" s="187" t="s">
        <v>263</v>
      </c>
      <c r="BJ67" s="187" t="s">
        <v>264</v>
      </c>
      <c r="BK67" s="187" t="s">
        <v>114</v>
      </c>
      <c r="BL67" s="187" t="s">
        <v>128</v>
      </c>
      <c r="BM67" s="187" t="s">
        <v>133</v>
      </c>
      <c r="BN67" s="187" t="s">
        <v>134</v>
      </c>
      <c r="BO67" s="187" t="s">
        <v>180</v>
      </c>
      <c r="BP67" s="187" t="s">
        <v>212</v>
      </c>
      <c r="BQ67" s="187" t="s">
        <v>224</v>
      </c>
      <c r="BR67" s="187" t="s">
        <v>242</v>
      </c>
      <c r="BS67" s="187" t="s">
        <v>243</v>
      </c>
      <c r="BT67" s="187" t="s">
        <v>248</v>
      </c>
      <c r="BU67" s="187" t="s">
        <v>250</v>
      </c>
      <c r="BV67" s="187" t="s">
        <v>258</v>
      </c>
      <c r="BW67" s="187" t="s">
        <v>287</v>
      </c>
      <c r="BX67" s="187" t="s">
        <v>289</v>
      </c>
      <c r="BY67" s="187" t="s">
        <v>292</v>
      </c>
      <c r="BZ67" s="187" t="s">
        <v>298</v>
      </c>
      <c r="CA67" s="187" t="s">
        <v>306</v>
      </c>
      <c r="CB67" s="187" t="s">
        <v>314</v>
      </c>
      <c r="CC67" s="187" t="s">
        <v>338</v>
      </c>
      <c r="CD67" s="187" t="s">
        <v>341</v>
      </c>
      <c r="CE67" s="187" t="s">
        <v>346</v>
      </c>
      <c r="CF67" s="187" t="s">
        <v>357</v>
      </c>
      <c r="CG67" s="187" t="s">
        <v>367</v>
      </c>
      <c r="CH67" s="187" t="s">
        <v>386</v>
      </c>
      <c r="CI67" s="187" t="s">
        <v>398</v>
      </c>
      <c r="CJ67" s="187" t="s">
        <v>407</v>
      </c>
      <c r="CK67" s="187" t="s">
        <v>412</v>
      </c>
      <c r="CL67" s="187" t="s">
        <v>419</v>
      </c>
      <c r="CM67" s="187" t="s">
        <v>490</v>
      </c>
      <c r="CN67" s="187" t="s">
        <v>507</v>
      </c>
      <c r="CO67" s="187" t="s">
        <v>528</v>
      </c>
      <c r="CP67" s="187" t="s">
        <v>558</v>
      </c>
      <c r="CQ67" s="187" t="s">
        <v>615</v>
      </c>
      <c r="CR67" s="187" t="s">
        <v>620</v>
      </c>
      <c r="CS67" s="187" t="s">
        <v>636</v>
      </c>
      <c r="CT67" s="187" t="s">
        <v>644</v>
      </c>
      <c r="CU67" s="187" t="s">
        <v>646</v>
      </c>
      <c r="CV67" s="187" t="s">
        <v>671</v>
      </c>
      <c r="CW67" s="187" t="s">
        <v>678</v>
      </c>
      <c r="CX67" s="187" t="s">
        <v>686</v>
      </c>
      <c r="CY67" s="187" t="s">
        <v>689</v>
      </c>
      <c r="CZ67" s="187" t="s">
        <v>693</v>
      </c>
      <c r="DA67" s="187" t="s">
        <v>701</v>
      </c>
      <c r="DB67" s="187" t="s">
        <v>713</v>
      </c>
      <c r="DC67" s="187" t="s">
        <v>716</v>
      </c>
      <c r="DD67" s="187" t="s">
        <v>818</v>
      </c>
      <c r="DE67" s="187" t="s">
        <v>808</v>
      </c>
      <c r="DF67" s="187" t="s">
        <v>1112</v>
      </c>
      <c r="DG67" s="187" t="s">
        <v>755</v>
      </c>
      <c r="DH67" s="187" t="s">
        <v>817</v>
      </c>
      <c r="DI67" s="187" t="s">
        <v>809</v>
      </c>
      <c r="DJ67" s="187" t="s">
        <v>1111</v>
      </c>
    </row>
    <row r="68" spans="1:114" s="51" customFormat="1" ht="7.5" customHeight="1">
      <c r="A68" s="48"/>
      <c r="B68" s="28"/>
      <c r="C68" s="58"/>
      <c r="D68" s="58"/>
      <c r="E68" s="58"/>
      <c r="F68" s="62"/>
      <c r="G68" s="48"/>
      <c r="H68" s="59"/>
      <c r="I68" s="58"/>
      <c r="J68" s="58"/>
      <c r="K68" s="62"/>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4"/>
      <c r="BH68" s="58"/>
      <c r="BI68" s="58"/>
      <c r="BJ68" s="58"/>
      <c r="BK68" s="58"/>
      <c r="BL68" s="62"/>
      <c r="BM68" s="48"/>
      <c r="BN68" s="59"/>
      <c r="BO68" s="58"/>
      <c r="BP68" s="58"/>
      <c r="BQ68" s="62"/>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397"/>
      <c r="CS68" s="397"/>
      <c r="CT68" s="63"/>
      <c r="CU68" s="63"/>
      <c r="CV68" s="63"/>
      <c r="CW68" s="63"/>
      <c r="CX68" s="63"/>
      <c r="CY68" s="63"/>
      <c r="CZ68" s="63"/>
      <c r="DA68" s="63"/>
      <c r="DB68" s="63"/>
      <c r="DC68" s="63"/>
      <c r="DD68" s="63"/>
      <c r="DE68" s="63"/>
      <c r="DF68" s="63"/>
      <c r="DG68" s="63"/>
      <c r="DH68" s="63"/>
      <c r="DI68" s="63"/>
      <c r="DJ68" s="63"/>
    </row>
    <row r="69" spans="1:114" s="51" customFormat="1">
      <c r="A69" s="48"/>
      <c r="B69" s="178" t="s">
        <v>56</v>
      </c>
      <c r="C69" s="179"/>
      <c r="D69" s="179"/>
      <c r="E69" s="179"/>
      <c r="F69" s="180"/>
      <c r="G69" s="181"/>
      <c r="H69" s="179"/>
      <c r="I69" s="179"/>
      <c r="J69" s="177"/>
      <c r="K69" s="180"/>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67"/>
      <c r="BH69" s="179"/>
      <c r="BI69" s="179"/>
      <c r="BJ69" s="179"/>
      <c r="BK69" s="179"/>
      <c r="BL69" s="180"/>
      <c r="BM69" s="181"/>
      <c r="BN69" s="179"/>
      <c r="BO69" s="179"/>
      <c r="BP69" s="177"/>
      <c r="BQ69" s="180"/>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369"/>
      <c r="CS69" s="369"/>
      <c r="CT69" s="356"/>
      <c r="CU69" s="356"/>
      <c r="CV69" s="356"/>
      <c r="CW69" s="356"/>
      <c r="CX69" s="356"/>
      <c r="CY69" s="356"/>
      <c r="CZ69" s="356"/>
      <c r="DA69" s="356"/>
      <c r="DB69" s="356"/>
      <c r="DC69" s="356"/>
      <c r="DD69" s="356"/>
      <c r="DE69" s="356"/>
      <c r="DF69" s="356"/>
      <c r="DG69" s="356"/>
      <c r="DH69" s="356"/>
      <c r="DI69" s="356"/>
      <c r="DJ69" s="356"/>
    </row>
    <row r="70" spans="1:114" s="51" customFormat="1">
      <c r="A70" s="48"/>
      <c r="B70" s="27" t="s">
        <v>57</v>
      </c>
      <c r="C70" s="66">
        <v>0</v>
      </c>
      <c r="D70" s="66">
        <v>0</v>
      </c>
      <c r="E70" s="66">
        <v>0</v>
      </c>
      <c r="F70" s="66">
        <v>0</v>
      </c>
      <c r="G70" s="66">
        <v>0</v>
      </c>
      <c r="H70" s="66">
        <v>0</v>
      </c>
      <c r="I70" s="66">
        <v>0</v>
      </c>
      <c r="J70" s="66">
        <v>0</v>
      </c>
      <c r="K70" s="66"/>
      <c r="L70" s="66"/>
      <c r="M70" s="66"/>
      <c r="N70" s="66">
        <v>0</v>
      </c>
      <c r="O70" s="66">
        <v>0</v>
      </c>
      <c r="P70" s="66">
        <v>0</v>
      </c>
      <c r="Q70" s="66">
        <v>0</v>
      </c>
      <c r="R70" s="66">
        <v>0</v>
      </c>
      <c r="S70" s="66">
        <v>0</v>
      </c>
      <c r="T70" s="66">
        <v>0</v>
      </c>
      <c r="U70" s="66">
        <v>0</v>
      </c>
      <c r="V70" s="66">
        <v>0</v>
      </c>
      <c r="W70" s="66">
        <v>0</v>
      </c>
      <c r="X70" s="66">
        <v>0</v>
      </c>
      <c r="Y70" s="66">
        <v>0</v>
      </c>
      <c r="Z70" s="66"/>
      <c r="AA70" s="66"/>
      <c r="AB70" s="66"/>
      <c r="AC70" s="66"/>
      <c r="AD70" s="66"/>
      <c r="AE70" s="66"/>
      <c r="AF70" s="66"/>
      <c r="AG70" s="66"/>
      <c r="AH70" s="66"/>
      <c r="AI70" s="66"/>
      <c r="AJ70" s="66"/>
      <c r="AK70" s="66"/>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100"/>
      <c r="BH70" s="66">
        <v>204334</v>
      </c>
      <c r="BI70" s="66">
        <v>412818</v>
      </c>
      <c r="BJ70" s="66">
        <v>641514</v>
      </c>
      <c r="BK70" s="66">
        <v>893565</v>
      </c>
      <c r="BL70" s="66">
        <v>249781.90760705716</v>
      </c>
      <c r="BM70" s="66">
        <v>499462.39399999997</v>
      </c>
      <c r="BN70" s="66">
        <v>865728</v>
      </c>
      <c r="BO70" s="66">
        <v>1234253</v>
      </c>
      <c r="BP70" s="66">
        <v>368871.56018436636</v>
      </c>
      <c r="BQ70" s="66">
        <v>737763</v>
      </c>
      <c r="BR70" s="66">
        <v>1125028</v>
      </c>
      <c r="BS70" s="66">
        <v>1517555</v>
      </c>
      <c r="BT70" s="66">
        <v>392769</v>
      </c>
      <c r="BU70" s="66">
        <v>787522</v>
      </c>
      <c r="BV70" s="66">
        <v>1215662</v>
      </c>
      <c r="BW70" s="66">
        <v>1643782</v>
      </c>
      <c r="BX70" s="66">
        <v>428169</v>
      </c>
      <c r="BY70" s="66">
        <v>856507</v>
      </c>
      <c r="BZ70" s="66">
        <v>1303941</v>
      </c>
      <c r="CA70" s="66">
        <v>1751242</v>
      </c>
      <c r="CB70" s="66">
        <v>447441</v>
      </c>
      <c r="CC70" s="66">
        <v>894886</v>
      </c>
      <c r="CD70" s="66">
        <v>1375646</v>
      </c>
      <c r="CE70" s="66">
        <v>1856407</v>
      </c>
      <c r="CF70" s="66">
        <v>480760</v>
      </c>
      <c r="CG70" s="66">
        <v>961521</v>
      </c>
      <c r="CH70" s="66">
        <v>1424571</v>
      </c>
      <c r="CI70" s="66">
        <v>1887621</v>
      </c>
      <c r="CJ70" s="66">
        <f t="shared" ref="CJ70:CJ77" si="0">CJ10</f>
        <v>463852</v>
      </c>
      <c r="CK70" s="66">
        <v>931600</v>
      </c>
      <c r="CL70" s="66">
        <v>1331372.0049999999</v>
      </c>
      <c r="CM70" s="66">
        <v>1710778.8045199998</v>
      </c>
      <c r="CN70" s="66">
        <v>401970.81945999997</v>
      </c>
      <c r="CO70" s="66">
        <v>805949.24777999998</v>
      </c>
      <c r="CP70" s="298">
        <v>1181799458.6300001</v>
      </c>
      <c r="CQ70" s="298">
        <v>1565807468.6600001</v>
      </c>
      <c r="CR70" s="357">
        <v>418693359.18000001</v>
      </c>
      <c r="CS70" s="357">
        <v>850012246.83000004</v>
      </c>
      <c r="CT70" s="357">
        <v>1288202143.0699999</v>
      </c>
      <c r="CU70" s="357">
        <v>1727645556.99</v>
      </c>
      <c r="CV70" s="357">
        <v>439685947.56999999</v>
      </c>
      <c r="CW70" s="357">
        <f t="shared" ref="CW70:DI70" si="1">CW10</f>
        <v>879619900.98000002</v>
      </c>
      <c r="CX70" s="357">
        <f t="shared" si="1"/>
        <v>1439499404</v>
      </c>
      <c r="CY70" s="357">
        <f t="shared" si="1"/>
        <v>2039028359.5799999</v>
      </c>
      <c r="CZ70" s="357">
        <f t="shared" si="1"/>
        <v>600865404.38</v>
      </c>
      <c r="DA70" s="357">
        <f t="shared" si="1"/>
        <v>1220044412.76</v>
      </c>
      <c r="DB70" s="357">
        <f t="shared" si="1"/>
        <v>1865155502.49</v>
      </c>
      <c r="DC70" s="357">
        <f t="shared" si="1"/>
        <v>2512065360.1500001</v>
      </c>
      <c r="DD70" s="357">
        <f t="shared" si="1"/>
        <v>643551835.94180894</v>
      </c>
      <c r="DE70" s="357">
        <f t="shared" si="1"/>
        <v>1317547002.4736199</v>
      </c>
      <c r="DF70" s="357">
        <f t="shared" si="1"/>
        <v>1996611649.1479101</v>
      </c>
      <c r="DG70" s="357">
        <f t="shared" si="1"/>
        <v>2683218411.96</v>
      </c>
      <c r="DH70" s="357">
        <f t="shared" si="1"/>
        <v>659525619.29428697</v>
      </c>
      <c r="DI70" s="357">
        <f t="shared" si="1"/>
        <v>1310569809.8099999</v>
      </c>
      <c r="DJ70" s="357">
        <f t="shared" ref="DJ70" si="2">DJ10</f>
        <v>1971006589.6099999</v>
      </c>
    </row>
    <row r="71" spans="1:114" s="51" customFormat="1">
      <c r="A71" s="48"/>
      <c r="B71" s="176" t="s">
        <v>58</v>
      </c>
      <c r="C71" s="177">
        <v>59041</v>
      </c>
      <c r="D71" s="177">
        <v>122198</v>
      </c>
      <c r="E71" s="177">
        <v>191082</v>
      </c>
      <c r="F71" s="177">
        <v>263479</v>
      </c>
      <c r="G71" s="177">
        <v>73069.907607057146</v>
      </c>
      <c r="H71" s="177">
        <v>146052.58199999999</v>
      </c>
      <c r="I71" s="177">
        <v>246455</v>
      </c>
      <c r="J71" s="177">
        <v>346285</v>
      </c>
      <c r="K71" s="177">
        <v>100663.56018436636</v>
      </c>
      <c r="L71" s="177">
        <v>202022</v>
      </c>
      <c r="M71" s="177">
        <v>306158</v>
      </c>
      <c r="N71" s="177">
        <v>415077</v>
      </c>
      <c r="O71" s="177">
        <v>108985</v>
      </c>
      <c r="P71" s="177">
        <v>218545</v>
      </c>
      <c r="Q71" s="177">
        <v>337344</v>
      </c>
      <c r="R71" s="177">
        <v>456165</v>
      </c>
      <c r="S71" s="177">
        <v>118821</v>
      </c>
      <c r="T71" s="177">
        <v>237689</v>
      </c>
      <c r="U71" s="177">
        <v>361918</v>
      </c>
      <c r="V71" s="177">
        <v>486147</v>
      </c>
      <c r="W71" s="177">
        <v>124234</v>
      </c>
      <c r="X71" s="177">
        <v>248468</v>
      </c>
      <c r="Y71" s="177">
        <v>385953</v>
      </c>
      <c r="Z71" s="177">
        <v>523439</v>
      </c>
      <c r="AA71" s="177">
        <v>137432</v>
      </c>
      <c r="AB71" s="177">
        <v>274900</v>
      </c>
      <c r="AC71" s="177">
        <v>414690</v>
      </c>
      <c r="AD71" s="177">
        <v>554481</v>
      </c>
      <c r="AE71" s="177">
        <v>139790</v>
      </c>
      <c r="AF71" s="177">
        <v>139641</v>
      </c>
      <c r="AG71" s="177">
        <v>279281</v>
      </c>
      <c r="AH71" s="177">
        <v>427618.39300000004</v>
      </c>
      <c r="AI71" s="177">
        <v>573088</v>
      </c>
      <c r="AJ71" s="177">
        <v>145918.60559999998</v>
      </c>
      <c r="AK71" s="177">
        <v>292031</v>
      </c>
      <c r="AL71" s="358">
        <v>449607139.70999998</v>
      </c>
      <c r="AM71" s="358">
        <v>607243594.09000003</v>
      </c>
      <c r="AN71" s="358">
        <v>161252131.58000001</v>
      </c>
      <c r="AO71" s="358">
        <v>326310735.05000001</v>
      </c>
      <c r="AP71" s="358">
        <v>501136999.06999999</v>
      </c>
      <c r="AQ71" s="358">
        <v>676162289.41999996</v>
      </c>
      <c r="AR71" s="358">
        <v>175029229.77000001</v>
      </c>
      <c r="AS71" s="358">
        <f t="shared" ref="AS71:BE71" si="3">AS11</f>
        <v>350058459.63</v>
      </c>
      <c r="AT71" s="358">
        <f t="shared" si="3"/>
        <v>585492021.65999997</v>
      </c>
      <c r="AU71" s="358">
        <f t="shared" si="3"/>
        <v>826012824.39999998</v>
      </c>
      <c r="AV71" s="358">
        <f t="shared" si="3"/>
        <v>239853111.86000001</v>
      </c>
      <c r="AW71" s="358">
        <f t="shared" si="3"/>
        <v>479762640.99000001</v>
      </c>
      <c r="AX71" s="358">
        <f t="shared" si="3"/>
        <v>745742651.86000001</v>
      </c>
      <c r="AY71" s="358">
        <f t="shared" si="3"/>
        <v>1008548331.11</v>
      </c>
      <c r="AZ71" s="358">
        <f t="shared" si="3"/>
        <v>266860517.06637597</v>
      </c>
      <c r="BA71" s="358">
        <f t="shared" si="3"/>
        <v>542226039.79275298</v>
      </c>
      <c r="BB71" s="358">
        <f t="shared" si="3"/>
        <v>808967257.35893798</v>
      </c>
      <c r="BC71" s="358">
        <f t="shared" si="3"/>
        <v>1077061754.4400001</v>
      </c>
      <c r="BD71" s="358">
        <f t="shared" si="3"/>
        <v>267404406.19618499</v>
      </c>
      <c r="BE71" s="358">
        <f t="shared" si="3"/>
        <v>534808178.63</v>
      </c>
      <c r="BF71" s="358">
        <f t="shared" ref="BF71" si="4">BF11</f>
        <v>803578129.69000006</v>
      </c>
      <c r="BG71" s="100"/>
      <c r="BH71" s="177">
        <v>0</v>
      </c>
      <c r="BI71" s="177">
        <v>0</v>
      </c>
      <c r="BJ71" s="177">
        <v>0</v>
      </c>
      <c r="BK71" s="177">
        <v>0</v>
      </c>
      <c r="BL71" s="177">
        <v>0</v>
      </c>
      <c r="BM71" s="177">
        <v>0</v>
      </c>
      <c r="BN71" s="177">
        <v>0</v>
      </c>
      <c r="BO71" s="177">
        <v>0</v>
      </c>
      <c r="BP71" s="177"/>
      <c r="BQ71" s="177"/>
      <c r="BR71" s="177"/>
      <c r="BS71" s="177"/>
      <c r="BT71" s="177">
        <v>0</v>
      </c>
      <c r="BU71" s="177">
        <v>0</v>
      </c>
      <c r="BV71" s="177">
        <v>0</v>
      </c>
      <c r="BW71" s="177">
        <v>0</v>
      </c>
      <c r="BX71" s="177">
        <v>0</v>
      </c>
      <c r="BY71" s="177">
        <v>0</v>
      </c>
      <c r="BZ71" s="177">
        <v>0</v>
      </c>
      <c r="CA71" s="177">
        <v>0</v>
      </c>
      <c r="CB71" s="177">
        <v>0</v>
      </c>
      <c r="CC71" s="177">
        <v>0</v>
      </c>
      <c r="CD71" s="177">
        <v>0</v>
      </c>
      <c r="CE71" s="177"/>
      <c r="CF71" s="177"/>
      <c r="CG71" s="177"/>
      <c r="CH71" s="177">
        <v>0</v>
      </c>
      <c r="CI71" s="177">
        <v>0</v>
      </c>
      <c r="CJ71" s="177">
        <f t="shared" si="0"/>
        <v>0</v>
      </c>
      <c r="CK71" s="177">
        <v>0</v>
      </c>
      <c r="CL71" s="177">
        <v>0</v>
      </c>
      <c r="CM71" s="177">
        <v>0</v>
      </c>
      <c r="CN71" s="177"/>
      <c r="CO71" s="177">
        <v>0</v>
      </c>
      <c r="CP71" s="177">
        <v>0</v>
      </c>
      <c r="CQ71" s="177">
        <v>0</v>
      </c>
      <c r="CR71" s="373">
        <v>0</v>
      </c>
      <c r="CS71" s="373">
        <v>0</v>
      </c>
      <c r="CT71" s="358"/>
      <c r="CU71" s="358"/>
      <c r="CV71" s="358"/>
      <c r="CW71" s="358">
        <f t="shared" ref="CW71:DI71" si="5">CW11</f>
        <v>0</v>
      </c>
      <c r="CX71" s="358">
        <f t="shared" si="5"/>
        <v>0</v>
      </c>
      <c r="CY71" s="358">
        <f t="shared" si="5"/>
        <v>0</v>
      </c>
      <c r="CZ71" s="358">
        <f t="shared" si="5"/>
        <v>0</v>
      </c>
      <c r="DA71" s="358">
        <f t="shared" si="5"/>
        <v>0</v>
      </c>
      <c r="DB71" s="358">
        <f t="shared" si="5"/>
        <v>0</v>
      </c>
      <c r="DC71" s="358">
        <f t="shared" si="5"/>
        <v>0</v>
      </c>
      <c r="DD71" s="358">
        <f t="shared" si="5"/>
        <v>0</v>
      </c>
      <c r="DE71" s="358">
        <f t="shared" si="5"/>
        <v>0</v>
      </c>
      <c r="DF71" s="358">
        <f t="shared" si="5"/>
        <v>0</v>
      </c>
      <c r="DG71" s="358">
        <f t="shared" si="5"/>
        <v>0</v>
      </c>
      <c r="DH71" s="358">
        <f t="shared" si="5"/>
        <v>0</v>
      </c>
      <c r="DI71" s="358">
        <f t="shared" si="5"/>
        <v>0</v>
      </c>
      <c r="DJ71" s="358">
        <f t="shared" ref="DJ71" si="6">DJ11</f>
        <v>0</v>
      </c>
    </row>
    <row r="72" spans="1:114" s="51" customFormat="1">
      <c r="A72" s="48"/>
      <c r="B72" s="27" t="s">
        <v>569</v>
      </c>
      <c r="C72" s="66">
        <v>105292</v>
      </c>
      <c r="D72" s="66">
        <v>207665</v>
      </c>
      <c r="E72" s="66">
        <v>629625</v>
      </c>
      <c r="F72" s="66">
        <v>761233</v>
      </c>
      <c r="G72" s="66">
        <v>120089.83510999999</v>
      </c>
      <c r="H72" s="66">
        <v>238861.76499999998</v>
      </c>
      <c r="I72" s="66">
        <v>706409</v>
      </c>
      <c r="J72" s="66">
        <v>883854</v>
      </c>
      <c r="K72" s="66">
        <v>169222</v>
      </c>
      <c r="L72" s="66">
        <v>340584</v>
      </c>
      <c r="M72" s="66">
        <v>875254</v>
      </c>
      <c r="N72" s="66">
        <v>1050182.0079600001</v>
      </c>
      <c r="O72" s="66">
        <v>170807</v>
      </c>
      <c r="P72" s="66">
        <v>338226</v>
      </c>
      <c r="Q72" s="66">
        <v>881850</v>
      </c>
      <c r="R72" s="66">
        <v>1127175</v>
      </c>
      <c r="S72" s="66">
        <v>264070</v>
      </c>
      <c r="T72" s="66">
        <v>576284</v>
      </c>
      <c r="U72" s="66">
        <v>818658</v>
      </c>
      <c r="V72" s="66">
        <v>1193255</v>
      </c>
      <c r="W72" s="66">
        <v>164331.29999999999</v>
      </c>
      <c r="X72" s="66">
        <v>327823.08600000001</v>
      </c>
      <c r="Y72" s="66">
        <v>489738</v>
      </c>
      <c r="Z72" s="66">
        <v>640957</v>
      </c>
      <c r="AA72" s="66">
        <v>154841</v>
      </c>
      <c r="AB72" s="66">
        <v>304925</v>
      </c>
      <c r="AC72" s="66">
        <v>442863</v>
      </c>
      <c r="AD72" s="66">
        <v>576548</v>
      </c>
      <c r="AE72" s="66">
        <v>130996</v>
      </c>
      <c r="AF72" s="66">
        <v>127771</v>
      </c>
      <c r="AG72" s="66">
        <v>251820</v>
      </c>
      <c r="AH72" s="66">
        <v>394504.61699999997</v>
      </c>
      <c r="AI72" s="66">
        <v>507546.62686999998</v>
      </c>
      <c r="AJ72" s="66">
        <v>124740.00753</v>
      </c>
      <c r="AK72" s="66">
        <v>249476</v>
      </c>
      <c r="AL72" s="357">
        <v>377947366.47000003</v>
      </c>
      <c r="AM72" s="357">
        <v>505078372</v>
      </c>
      <c r="AN72" s="357">
        <f>'[16]DRE IFRS e REG'!$U$29</f>
        <v>163939000</v>
      </c>
      <c r="AO72" s="357">
        <v>312977473.13999999</v>
      </c>
      <c r="AP72" s="357">
        <v>476981425.72000003</v>
      </c>
      <c r="AQ72" s="357">
        <v>657818487.91999996</v>
      </c>
      <c r="AR72" s="357">
        <v>187001010.11000001</v>
      </c>
      <c r="AS72" s="357">
        <f t="shared" ref="AS72:BE72" si="7">AS12</f>
        <v>373848205.52999997</v>
      </c>
      <c r="AT72" s="357">
        <f t="shared" si="7"/>
        <v>572853761.89999998</v>
      </c>
      <c r="AU72" s="357">
        <f t="shared" si="7"/>
        <v>807358194.28999996</v>
      </c>
      <c r="AV72" s="357">
        <f t="shared" si="7"/>
        <v>254078401.03999999</v>
      </c>
      <c r="AW72" s="357">
        <f t="shared" si="7"/>
        <v>518079082.89999998</v>
      </c>
      <c r="AX72" s="357">
        <f t="shared" si="7"/>
        <v>787516036.01999998</v>
      </c>
      <c r="AY72" s="357">
        <f t="shared" si="7"/>
        <v>1047880055.48</v>
      </c>
      <c r="AZ72" s="357">
        <f t="shared" si="7"/>
        <v>264516463.47231299</v>
      </c>
      <c r="BA72" s="357">
        <f t="shared" si="7"/>
        <v>550390554.98983097</v>
      </c>
      <c r="BB72" s="357">
        <f t="shared" si="7"/>
        <v>836747403.08808994</v>
      </c>
      <c r="BC72" s="357">
        <f t="shared" si="7"/>
        <v>1131350516.9100001</v>
      </c>
      <c r="BD72" s="357">
        <f t="shared" si="7"/>
        <v>286021290.52311993</v>
      </c>
      <c r="BE72" s="357">
        <f t="shared" si="7"/>
        <v>571392160.29999995</v>
      </c>
      <c r="BF72" s="357">
        <f t="shared" ref="BF72" si="8">BF12</f>
        <v>858537824.38999999</v>
      </c>
      <c r="BG72" s="100"/>
      <c r="BH72" s="66">
        <v>0</v>
      </c>
      <c r="BI72" s="66">
        <v>0</v>
      </c>
      <c r="BJ72" s="66">
        <v>0</v>
      </c>
      <c r="BK72" s="66">
        <v>0</v>
      </c>
      <c r="BL72" s="66">
        <v>0</v>
      </c>
      <c r="BM72" s="66">
        <v>0</v>
      </c>
      <c r="BN72" s="66">
        <v>0</v>
      </c>
      <c r="BO72" s="66">
        <v>0</v>
      </c>
      <c r="BP72" s="66"/>
      <c r="BQ72" s="66"/>
      <c r="BR72" s="66"/>
      <c r="BS72" s="66"/>
      <c r="BT72" s="66">
        <v>0</v>
      </c>
      <c r="BU72" s="66">
        <v>0</v>
      </c>
      <c r="BV72" s="66">
        <v>0</v>
      </c>
      <c r="BW72" s="66">
        <v>0</v>
      </c>
      <c r="BX72" s="66">
        <v>0</v>
      </c>
      <c r="BY72" s="66">
        <v>0</v>
      </c>
      <c r="BZ72" s="66">
        <v>0</v>
      </c>
      <c r="CA72" s="66">
        <v>0</v>
      </c>
      <c r="CB72" s="66">
        <v>0</v>
      </c>
      <c r="CC72" s="66">
        <v>0</v>
      </c>
      <c r="CD72" s="66">
        <v>0</v>
      </c>
      <c r="CE72" s="66"/>
      <c r="CF72" s="66"/>
      <c r="CG72" s="66"/>
      <c r="CH72" s="66">
        <v>0</v>
      </c>
      <c r="CI72" s="66">
        <v>0</v>
      </c>
      <c r="CJ72" s="66">
        <f t="shared" si="0"/>
        <v>0</v>
      </c>
      <c r="CK72" s="66">
        <v>0</v>
      </c>
      <c r="CL72" s="66">
        <v>0</v>
      </c>
      <c r="CM72" s="66">
        <v>0</v>
      </c>
      <c r="CN72" s="66"/>
      <c r="CO72" s="66">
        <v>0</v>
      </c>
      <c r="CP72" s="66">
        <v>0</v>
      </c>
      <c r="CQ72" s="66">
        <v>0</v>
      </c>
      <c r="CR72" s="374">
        <v>0</v>
      </c>
      <c r="CS72" s="374">
        <v>0</v>
      </c>
      <c r="CT72" s="357"/>
      <c r="CU72" s="357"/>
      <c r="CV72" s="357"/>
      <c r="CW72" s="357">
        <f t="shared" ref="CW72:DI72" si="9">CW12</f>
        <v>0</v>
      </c>
      <c r="CX72" s="357">
        <f t="shared" si="9"/>
        <v>0</v>
      </c>
      <c r="CY72" s="357">
        <f t="shared" si="9"/>
        <v>0</v>
      </c>
      <c r="CZ72" s="357">
        <f t="shared" si="9"/>
        <v>0</v>
      </c>
      <c r="DA72" s="357">
        <f t="shared" si="9"/>
        <v>0</v>
      </c>
      <c r="DB72" s="357">
        <f t="shared" si="9"/>
        <v>0</v>
      </c>
      <c r="DC72" s="357">
        <f t="shared" si="9"/>
        <v>0</v>
      </c>
      <c r="DD72" s="357">
        <f t="shared" si="9"/>
        <v>0</v>
      </c>
      <c r="DE72" s="357">
        <f t="shared" si="9"/>
        <v>0</v>
      </c>
      <c r="DF72" s="357">
        <f t="shared" si="9"/>
        <v>0</v>
      </c>
      <c r="DG72" s="357">
        <f t="shared" si="9"/>
        <v>0</v>
      </c>
      <c r="DH72" s="357">
        <f t="shared" si="9"/>
        <v>0</v>
      </c>
      <c r="DI72" s="357">
        <f t="shared" si="9"/>
        <v>0</v>
      </c>
      <c r="DJ72" s="357">
        <f t="shared" ref="DJ72" si="10">DJ12</f>
        <v>0</v>
      </c>
    </row>
    <row r="73" spans="1:114" s="51" customFormat="1">
      <c r="A73" s="48"/>
      <c r="B73" s="176" t="s">
        <v>501</v>
      </c>
      <c r="C73" s="177"/>
      <c r="D73" s="177"/>
      <c r="E73" s="177"/>
      <c r="F73" s="177"/>
      <c r="G73" s="177"/>
      <c r="H73" s="177"/>
      <c r="I73" s="177"/>
      <c r="J73" s="177"/>
      <c r="K73" s="177"/>
      <c r="L73" s="177"/>
      <c r="M73" s="177"/>
      <c r="N73" s="177"/>
      <c r="O73" s="177"/>
      <c r="P73" s="177"/>
      <c r="Q73" s="177"/>
      <c r="R73" s="177"/>
      <c r="S73" s="177"/>
      <c r="T73" s="177"/>
      <c r="U73" s="177"/>
      <c r="V73" s="177"/>
      <c r="W73" s="177">
        <v>157876.6</v>
      </c>
      <c r="X73" s="177">
        <v>242326.633</v>
      </c>
      <c r="Y73" s="177">
        <v>328965</v>
      </c>
      <c r="Z73" s="177">
        <v>338883</v>
      </c>
      <c r="AA73" s="177">
        <v>61640</v>
      </c>
      <c r="AB73" s="177">
        <v>-25881</v>
      </c>
      <c r="AC73" s="177">
        <v>-69675</v>
      </c>
      <c r="AD73" s="177">
        <v>-23152</v>
      </c>
      <c r="AE73" s="177">
        <v>68571</v>
      </c>
      <c r="AF73" s="177">
        <v>38136</v>
      </c>
      <c r="AG73" s="177">
        <v>172756</v>
      </c>
      <c r="AH73" s="177">
        <v>278499.30099999998</v>
      </c>
      <c r="AI73" s="177">
        <v>347203.63971999998</v>
      </c>
      <c r="AJ73" s="177">
        <v>-2379.8446400000003</v>
      </c>
      <c r="AK73" s="177">
        <v>111760</v>
      </c>
      <c r="AL73" s="358">
        <v>128911970.19</v>
      </c>
      <c r="AM73" s="358">
        <v>164411203.09</v>
      </c>
      <c r="AN73" s="358">
        <f>'[16]DRE IFRS e REG'!$U$30</f>
        <v>77907000</v>
      </c>
      <c r="AO73" s="358">
        <v>199970144.06</v>
      </c>
      <c r="AP73" s="358">
        <v>514125704.29000002</v>
      </c>
      <c r="AQ73" s="358">
        <v>1007626214.55</v>
      </c>
      <c r="AR73" s="358">
        <v>364847000</v>
      </c>
      <c r="AS73" s="358">
        <f t="shared" ref="AS73:BE73" si="11">AS13</f>
        <v>805862694.67999995</v>
      </c>
      <c r="AT73" s="358">
        <f t="shared" si="11"/>
        <v>982607582.80000007</v>
      </c>
      <c r="AU73" s="358">
        <f t="shared" si="11"/>
        <v>1216275846.3</v>
      </c>
      <c r="AV73" s="358">
        <f t="shared" si="11"/>
        <v>333161559.33999997</v>
      </c>
      <c r="AW73" s="358">
        <f t="shared" si="11"/>
        <v>679539458.74000001</v>
      </c>
      <c r="AX73" s="358">
        <f t="shared" si="11"/>
        <v>598259069.23000002</v>
      </c>
      <c r="AY73" s="358">
        <f t="shared" si="11"/>
        <v>565456935.77999997</v>
      </c>
      <c r="AZ73" s="358">
        <f t="shared" si="11"/>
        <v>136094632.9516575</v>
      </c>
      <c r="BA73" s="358">
        <f t="shared" si="11"/>
        <v>114528359.32705601</v>
      </c>
      <c r="BB73" s="358">
        <f t="shared" si="11"/>
        <v>63746847.035441898</v>
      </c>
      <c r="BC73" s="358">
        <f t="shared" si="11"/>
        <v>207586202.02000001</v>
      </c>
      <c r="BD73" s="358">
        <f t="shared" si="11"/>
        <v>134902620.33374801</v>
      </c>
      <c r="BE73" s="358">
        <f t="shared" si="11"/>
        <v>235328085.71000001</v>
      </c>
      <c r="BF73" s="358">
        <f t="shared" ref="BF73" si="12">BF13</f>
        <v>324842196.01999998</v>
      </c>
      <c r="BG73" s="100"/>
      <c r="BH73" s="177"/>
      <c r="BI73" s="177"/>
      <c r="BJ73" s="177"/>
      <c r="BK73" s="177"/>
      <c r="BL73" s="177"/>
      <c r="BM73" s="177"/>
      <c r="BN73" s="177"/>
      <c r="BO73" s="177"/>
      <c r="BP73" s="177"/>
      <c r="BQ73" s="177"/>
      <c r="BR73" s="177"/>
      <c r="BS73" s="177"/>
      <c r="BT73" s="177"/>
      <c r="BU73" s="177"/>
      <c r="BV73" s="177"/>
      <c r="BW73" s="177"/>
      <c r="BX73" s="177"/>
      <c r="BY73" s="177"/>
      <c r="BZ73" s="177"/>
      <c r="CA73" s="177"/>
      <c r="CB73" s="177">
        <v>0</v>
      </c>
      <c r="CC73" s="177">
        <v>0</v>
      </c>
      <c r="CD73" s="177">
        <v>0</v>
      </c>
      <c r="CE73" s="177"/>
      <c r="CF73" s="177"/>
      <c r="CG73" s="177"/>
      <c r="CH73" s="177">
        <v>0</v>
      </c>
      <c r="CI73" s="177">
        <v>0</v>
      </c>
      <c r="CJ73" s="177">
        <f t="shared" si="0"/>
        <v>0</v>
      </c>
      <c r="CK73" s="177">
        <v>0</v>
      </c>
      <c r="CL73" s="177">
        <v>0</v>
      </c>
      <c r="CM73" s="177">
        <v>0</v>
      </c>
      <c r="CN73" s="177"/>
      <c r="CO73" s="177">
        <v>0</v>
      </c>
      <c r="CP73" s="177">
        <v>0</v>
      </c>
      <c r="CQ73" s="177">
        <v>0</v>
      </c>
      <c r="CR73" s="373">
        <v>0</v>
      </c>
      <c r="CS73" s="373">
        <v>0</v>
      </c>
      <c r="CT73" s="358"/>
      <c r="CU73" s="358"/>
      <c r="CV73" s="358"/>
      <c r="CW73" s="358">
        <f t="shared" ref="CW73:DI73" si="13">CW13</f>
        <v>0</v>
      </c>
      <c r="CX73" s="358">
        <f t="shared" si="13"/>
        <v>0</v>
      </c>
      <c r="CY73" s="358">
        <f t="shared" si="13"/>
        <v>0</v>
      </c>
      <c r="CZ73" s="358">
        <f t="shared" si="13"/>
        <v>0</v>
      </c>
      <c r="DA73" s="358">
        <f t="shared" si="13"/>
        <v>0</v>
      </c>
      <c r="DB73" s="358">
        <f t="shared" si="13"/>
        <v>0</v>
      </c>
      <c r="DC73" s="358">
        <f t="shared" si="13"/>
        <v>0</v>
      </c>
      <c r="DD73" s="358">
        <f t="shared" si="13"/>
        <v>0</v>
      </c>
      <c r="DE73" s="358">
        <f t="shared" si="13"/>
        <v>0</v>
      </c>
      <c r="DF73" s="358">
        <f t="shared" si="13"/>
        <v>0</v>
      </c>
      <c r="DG73" s="358">
        <f t="shared" si="13"/>
        <v>0</v>
      </c>
      <c r="DH73" s="358">
        <f t="shared" si="13"/>
        <v>0</v>
      </c>
      <c r="DI73" s="358">
        <f t="shared" si="13"/>
        <v>0</v>
      </c>
      <c r="DJ73" s="358">
        <f t="shared" ref="DJ73" si="14">DJ13</f>
        <v>0</v>
      </c>
    </row>
    <row r="74" spans="1:114" s="51" customFormat="1">
      <c r="A74" s="48"/>
      <c r="B74" s="27" t="s">
        <v>642</v>
      </c>
      <c r="C74" s="66"/>
      <c r="D74" s="66"/>
      <c r="E74" s="66"/>
      <c r="F74" s="66"/>
      <c r="G74" s="66">
        <v>1178.16489</v>
      </c>
      <c r="H74" s="66">
        <v>2838.7260000000001</v>
      </c>
      <c r="I74" s="66">
        <v>9595</v>
      </c>
      <c r="J74" s="66">
        <v>20422</v>
      </c>
      <c r="K74" s="66">
        <v>28198</v>
      </c>
      <c r="L74" s="66">
        <v>50435</v>
      </c>
      <c r="M74" s="66">
        <v>65732</v>
      </c>
      <c r="N74" s="66">
        <v>112098.99204</v>
      </c>
      <c r="O74" s="66">
        <v>18956</v>
      </c>
      <c r="P74" s="66">
        <v>28701</v>
      </c>
      <c r="Q74" s="66">
        <v>45421</v>
      </c>
      <c r="R74" s="66">
        <v>64469</v>
      </c>
      <c r="S74" s="66">
        <v>4444</v>
      </c>
      <c r="T74" s="66">
        <v>11835</v>
      </c>
      <c r="U74" s="66">
        <v>29541</v>
      </c>
      <c r="V74" s="66">
        <v>38636</v>
      </c>
      <c r="W74" s="66">
        <v>-540</v>
      </c>
      <c r="X74" s="66">
        <v>2874</v>
      </c>
      <c r="Y74" s="66">
        <v>22698</v>
      </c>
      <c r="Z74" s="66">
        <v>58366</v>
      </c>
      <c r="AA74" s="66">
        <v>15420</v>
      </c>
      <c r="AB74" s="66">
        <v>18974</v>
      </c>
      <c r="AC74" s="66">
        <v>35140</v>
      </c>
      <c r="AD74" s="66">
        <v>88845</v>
      </c>
      <c r="AE74" s="66">
        <v>16851</v>
      </c>
      <c r="AF74" s="66">
        <v>38136</v>
      </c>
      <c r="AG74" s="66">
        <v>93181</v>
      </c>
      <c r="AH74" s="66">
        <v>99140.343999999997</v>
      </c>
      <c r="AI74" s="66">
        <v>415403.44547999999</v>
      </c>
      <c r="AJ74" s="66">
        <v>111767.73581999999</v>
      </c>
      <c r="AK74" s="66">
        <v>200513</v>
      </c>
      <c r="AL74" s="357">
        <v>555074677.37</v>
      </c>
      <c r="AM74" s="357">
        <v>752819000</v>
      </c>
      <c r="AN74" s="357">
        <f>'[16]DRE IFRS e REG'!$U$31</f>
        <v>425178000</v>
      </c>
      <c r="AO74" s="357">
        <v>739407015.13999999</v>
      </c>
      <c r="AP74" s="357">
        <v>1107106364.0899999</v>
      </c>
      <c r="AQ74" s="357">
        <v>1523738804.5699999</v>
      </c>
      <c r="AR74" s="357">
        <v>249178022.18000001</v>
      </c>
      <c r="AS74" s="357">
        <f t="shared" ref="AS74:BE74" si="15">AS14</f>
        <v>418973603.31999999</v>
      </c>
      <c r="AT74" s="357">
        <f t="shared" si="15"/>
        <v>827350346.42999995</v>
      </c>
      <c r="AU74" s="357">
        <f t="shared" si="15"/>
        <v>915031481.92999995</v>
      </c>
      <c r="AV74" s="357">
        <f t="shared" si="15"/>
        <v>49904788.57</v>
      </c>
      <c r="AW74" s="357">
        <f t="shared" si="15"/>
        <v>96003325.079999998</v>
      </c>
      <c r="AX74" s="357">
        <f t="shared" si="15"/>
        <v>147543748.25</v>
      </c>
      <c r="AY74" s="357">
        <f t="shared" si="15"/>
        <v>261469070.61000001</v>
      </c>
      <c r="AZ74" s="357">
        <f t="shared" si="15"/>
        <v>75100469.180000007</v>
      </c>
      <c r="BA74" s="357">
        <f t="shared" si="15"/>
        <v>260107661.37</v>
      </c>
      <c r="BB74" s="357">
        <f t="shared" si="15"/>
        <v>491324624.44999999</v>
      </c>
      <c r="BC74" s="357">
        <f t="shared" si="15"/>
        <v>1223672922.6300001</v>
      </c>
      <c r="BD74" s="357">
        <f t="shared" si="15"/>
        <v>119098360.93000001</v>
      </c>
      <c r="BE74" s="357">
        <f t="shared" si="15"/>
        <v>460505253.26999998</v>
      </c>
      <c r="BF74" s="357">
        <f t="shared" ref="BF74" si="16">BF14</f>
        <v>891344187.70000005</v>
      </c>
      <c r="BG74" s="100"/>
      <c r="BH74" s="66"/>
      <c r="BI74" s="66"/>
      <c r="BJ74" s="66"/>
      <c r="BK74" s="66"/>
      <c r="BL74" s="66"/>
      <c r="BM74" s="66"/>
      <c r="BN74" s="66">
        <v>0</v>
      </c>
      <c r="BO74" s="66">
        <v>0</v>
      </c>
      <c r="BP74" s="66"/>
      <c r="BQ74" s="66"/>
      <c r="BR74" s="66"/>
      <c r="BS74" s="66"/>
      <c r="BT74" s="66">
        <v>0</v>
      </c>
      <c r="BU74" s="66">
        <v>0</v>
      </c>
      <c r="BV74" s="66">
        <v>0</v>
      </c>
      <c r="BW74" s="66">
        <v>0</v>
      </c>
      <c r="BX74" s="66">
        <v>0</v>
      </c>
      <c r="BY74" s="66">
        <v>0</v>
      </c>
      <c r="BZ74" s="66">
        <v>0</v>
      </c>
      <c r="CA74" s="66">
        <v>0</v>
      </c>
      <c r="CB74" s="66">
        <v>0</v>
      </c>
      <c r="CC74" s="66">
        <v>0</v>
      </c>
      <c r="CD74" s="66">
        <v>0</v>
      </c>
      <c r="CE74" s="66"/>
      <c r="CF74" s="66"/>
      <c r="CG74" s="66"/>
      <c r="CH74" s="66">
        <v>0</v>
      </c>
      <c r="CI74" s="66">
        <v>0</v>
      </c>
      <c r="CJ74" s="66">
        <f t="shared" si="0"/>
        <v>0</v>
      </c>
      <c r="CK74" s="66">
        <v>0</v>
      </c>
      <c r="CL74" s="66">
        <v>0</v>
      </c>
      <c r="CM74" s="66">
        <v>0</v>
      </c>
      <c r="CN74" s="66"/>
      <c r="CO74" s="66">
        <v>0</v>
      </c>
      <c r="CP74" s="66">
        <v>0</v>
      </c>
      <c r="CQ74" s="66">
        <v>0</v>
      </c>
      <c r="CR74" s="374">
        <v>0</v>
      </c>
      <c r="CS74" s="374">
        <v>0</v>
      </c>
      <c r="CT74" s="357"/>
      <c r="CU74" s="357"/>
      <c r="CV74" s="357"/>
      <c r="CW74" s="357">
        <f t="shared" ref="CW74:DI74" si="17">CW14</f>
        <v>0</v>
      </c>
      <c r="CX74" s="357">
        <f t="shared" si="17"/>
        <v>0</v>
      </c>
      <c r="CY74" s="357">
        <f t="shared" si="17"/>
        <v>0</v>
      </c>
      <c r="CZ74" s="357">
        <f t="shared" si="17"/>
        <v>0</v>
      </c>
      <c r="DA74" s="357">
        <f t="shared" si="17"/>
        <v>0</v>
      </c>
      <c r="DB74" s="357">
        <f t="shared" si="17"/>
        <v>0</v>
      </c>
      <c r="DC74" s="357">
        <f t="shared" si="17"/>
        <v>0</v>
      </c>
      <c r="DD74" s="357">
        <f t="shared" si="17"/>
        <v>0</v>
      </c>
      <c r="DE74" s="357">
        <f t="shared" si="17"/>
        <v>0</v>
      </c>
      <c r="DF74" s="357">
        <f t="shared" si="17"/>
        <v>0</v>
      </c>
      <c r="DG74" s="357">
        <f t="shared" si="17"/>
        <v>0</v>
      </c>
      <c r="DH74" s="357">
        <f t="shared" si="17"/>
        <v>0</v>
      </c>
      <c r="DI74" s="357">
        <f t="shared" si="17"/>
        <v>0</v>
      </c>
      <c r="DJ74" s="357">
        <f t="shared" ref="DJ74" si="18">DJ14</f>
        <v>0</v>
      </c>
    </row>
    <row r="75" spans="1:114" s="51" customFormat="1">
      <c r="A75" s="48"/>
      <c r="B75" s="176" t="s">
        <v>59</v>
      </c>
      <c r="C75" s="177">
        <v>96.632200000000012</v>
      </c>
      <c r="D75" s="177">
        <v>193.24387999999817</v>
      </c>
      <c r="E75" s="177">
        <v>407.03580999999758</v>
      </c>
      <c r="F75" s="177">
        <v>1103</v>
      </c>
      <c r="G75" s="177">
        <v>-363.90760705714763</v>
      </c>
      <c r="H75" s="177">
        <v>-1426.605</v>
      </c>
      <c r="I75" s="177">
        <v>-8111</v>
      </c>
      <c r="J75" s="177">
        <v>-23565</v>
      </c>
      <c r="K75" s="177">
        <v>-8888.5601843663626</v>
      </c>
      <c r="L75" s="177">
        <v>-15049</v>
      </c>
      <c r="M75" s="177">
        <v>-11743</v>
      </c>
      <c r="N75" s="177">
        <v>-10376</v>
      </c>
      <c r="O75" s="177">
        <v>-5035</v>
      </c>
      <c r="P75" s="177">
        <v>-5759</v>
      </c>
      <c r="Q75" s="177">
        <v>-11578</v>
      </c>
      <c r="R75" s="177">
        <v>-15442</v>
      </c>
      <c r="S75" s="177">
        <v>-7255</v>
      </c>
      <c r="T75" s="177">
        <v>-13768</v>
      </c>
      <c r="U75" s="177">
        <v>-14466</v>
      </c>
      <c r="V75" s="177">
        <v>-18670</v>
      </c>
      <c r="W75" s="177">
        <v>-730</v>
      </c>
      <c r="X75" s="177">
        <v>-15864</v>
      </c>
      <c r="Y75" s="177">
        <v>-16295</v>
      </c>
      <c r="Z75" s="177">
        <v>-17695</v>
      </c>
      <c r="AA75" s="177">
        <v>1133</v>
      </c>
      <c r="AB75" s="177">
        <v>-2755</v>
      </c>
      <c r="AC75" s="177">
        <v>720</v>
      </c>
      <c r="AD75" s="177">
        <v>25900</v>
      </c>
      <c r="AE75" s="177">
        <v>1317</v>
      </c>
      <c r="AF75" s="177">
        <v>1316.9520500000001</v>
      </c>
      <c r="AG75" s="177">
        <v>6534</v>
      </c>
      <c r="AH75" s="177">
        <v>4933.9549999999999</v>
      </c>
      <c r="AI75" s="177">
        <v>-14685.637059999999</v>
      </c>
      <c r="AJ75" s="177">
        <v>2636.6738</v>
      </c>
      <c r="AK75" s="177">
        <v>5004</v>
      </c>
      <c r="AL75" s="358">
        <v>7761990.3200000003</v>
      </c>
      <c r="AM75" s="358">
        <v>15556247.34</v>
      </c>
      <c r="AN75" s="358">
        <v>14018200.810000001</v>
      </c>
      <c r="AO75" s="358">
        <v>20051210.609999999</v>
      </c>
      <c r="AP75" s="358">
        <v>26634682.5</v>
      </c>
      <c r="AQ75" s="358">
        <v>32401594.07</v>
      </c>
      <c r="AR75" s="358">
        <v>5808754.1900000004</v>
      </c>
      <c r="AS75" s="358">
        <f t="shared" ref="AS75:BE75" si="19">AS15</f>
        <v>11944694.57</v>
      </c>
      <c r="AT75" s="358">
        <f t="shared" si="19"/>
        <v>37407691.259999998</v>
      </c>
      <c r="AU75" s="358">
        <f t="shared" si="19"/>
        <v>23967116.32</v>
      </c>
      <c r="AV75" s="358">
        <f t="shared" si="19"/>
        <v>6854760.0099999998</v>
      </c>
      <c r="AW75" s="358">
        <f t="shared" si="19"/>
        <v>29889006.100000001</v>
      </c>
      <c r="AX75" s="358">
        <f t="shared" si="19"/>
        <v>37230024.899999999</v>
      </c>
      <c r="AY75" s="358">
        <f t="shared" si="19"/>
        <v>46209604.75</v>
      </c>
      <c r="AZ75" s="358">
        <f t="shared" si="19"/>
        <v>7473336.2200000007</v>
      </c>
      <c r="BA75" s="358">
        <f t="shared" si="19"/>
        <v>16855438.57</v>
      </c>
      <c r="BB75" s="358">
        <f t="shared" si="19"/>
        <v>52536314.100000001</v>
      </c>
      <c r="BC75" s="358">
        <f t="shared" si="19"/>
        <v>58513029</v>
      </c>
      <c r="BD75" s="358">
        <f t="shared" si="19"/>
        <v>14062657.600000001</v>
      </c>
      <c r="BE75" s="358">
        <f t="shared" si="19"/>
        <v>19643951.440000001</v>
      </c>
      <c r="BF75" s="358">
        <f t="shared" ref="BF75" si="20">BF15</f>
        <v>26072499.18</v>
      </c>
      <c r="BG75" s="100"/>
      <c r="BH75" s="177">
        <v>96.632200000000012</v>
      </c>
      <c r="BI75" s="177">
        <v>193.24387999999817</v>
      </c>
      <c r="BJ75" s="177">
        <v>407.03580999999758</v>
      </c>
      <c r="BK75" s="177">
        <v>1103</v>
      </c>
      <c r="BL75" s="177">
        <v>-363.90760705714763</v>
      </c>
      <c r="BM75" s="177">
        <v>-1426.605</v>
      </c>
      <c r="BN75" s="177">
        <v>-8111</v>
      </c>
      <c r="BO75" s="177">
        <v>-23565</v>
      </c>
      <c r="BP75" s="177">
        <v>-8889.5601843663626</v>
      </c>
      <c r="BQ75" s="177">
        <v>-15049</v>
      </c>
      <c r="BR75" s="177">
        <v>-11743</v>
      </c>
      <c r="BS75" s="177">
        <v>-10376</v>
      </c>
      <c r="BT75" s="177">
        <v>-5035</v>
      </c>
      <c r="BU75" s="177">
        <v>-5759</v>
      </c>
      <c r="BV75" s="177">
        <v>-11578</v>
      </c>
      <c r="BW75" s="177">
        <v>-15442</v>
      </c>
      <c r="BX75" s="177">
        <v>-7255</v>
      </c>
      <c r="BY75" s="177">
        <v>-13768</v>
      </c>
      <c r="BZ75" s="177">
        <v>-14466</v>
      </c>
      <c r="CA75" s="177">
        <v>-18670</v>
      </c>
      <c r="CB75" s="177">
        <v>-730</v>
      </c>
      <c r="CC75" s="177">
        <v>-15864</v>
      </c>
      <c r="CD75" s="177">
        <v>-16295</v>
      </c>
      <c r="CE75" s="177">
        <v>-17695</v>
      </c>
      <c r="CF75" s="177">
        <v>1133</v>
      </c>
      <c r="CG75" s="177">
        <v>-2755</v>
      </c>
      <c r="CH75" s="177">
        <v>720</v>
      </c>
      <c r="CI75" s="177">
        <v>25900</v>
      </c>
      <c r="CJ75" s="177">
        <f t="shared" si="0"/>
        <v>515</v>
      </c>
      <c r="CK75" s="177">
        <v>1035</v>
      </c>
      <c r="CL75" s="177">
        <v>1357.461</v>
      </c>
      <c r="CM75" s="177">
        <v>2054</v>
      </c>
      <c r="CN75" s="177">
        <v>388.94602000000003</v>
      </c>
      <c r="CO75" s="177">
        <v>711.60248000000001</v>
      </c>
      <c r="CP75" s="299">
        <v>961810.38</v>
      </c>
      <c r="CQ75" s="299">
        <v>1212233.3999999999</v>
      </c>
      <c r="CR75" s="358">
        <v>250423.02</v>
      </c>
      <c r="CS75" s="358">
        <v>518473.29</v>
      </c>
      <c r="CT75" s="358">
        <v>-7838085.0700000003</v>
      </c>
      <c r="CU75" s="358">
        <v>-16505619.91</v>
      </c>
      <c r="CV75" s="358">
        <v>-8667534.8399999999</v>
      </c>
      <c r="CW75" s="358">
        <f t="shared" ref="CW75:DI75" si="21">CW15</f>
        <v>725153.43</v>
      </c>
      <c r="CX75" s="358">
        <f t="shared" si="21"/>
        <v>1102198.03</v>
      </c>
      <c r="CY75" s="358">
        <f t="shared" si="21"/>
        <v>1394936.54</v>
      </c>
      <c r="CZ75" s="358">
        <f t="shared" si="21"/>
        <v>70059.570000000007</v>
      </c>
      <c r="DA75" s="358">
        <f t="shared" si="21"/>
        <v>390132.57</v>
      </c>
      <c r="DB75" s="358">
        <f t="shared" si="21"/>
        <v>849028.07</v>
      </c>
      <c r="DC75" s="358">
        <f t="shared" si="21"/>
        <v>1147712.0900000001</v>
      </c>
      <c r="DD75" s="358">
        <f t="shared" si="21"/>
        <v>298684.02</v>
      </c>
      <c r="DE75" s="358">
        <f t="shared" si="21"/>
        <v>597368.04</v>
      </c>
      <c r="DF75" s="358">
        <f t="shared" si="21"/>
        <v>940737.53</v>
      </c>
      <c r="DG75" s="358">
        <f t="shared" si="21"/>
        <v>1240434.5900000001</v>
      </c>
      <c r="DH75" s="358">
        <f t="shared" si="21"/>
        <v>299697.06</v>
      </c>
      <c r="DI75" s="358">
        <f t="shared" si="21"/>
        <v>599394.12</v>
      </c>
      <c r="DJ75" s="358">
        <f t="shared" ref="DJ75" si="22">DJ15</f>
        <v>899091.18</v>
      </c>
    </row>
    <row r="76" spans="1:114" s="51" customFormat="1">
      <c r="A76" s="48"/>
      <c r="B76" s="27" t="s">
        <v>351</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v>-9301</v>
      </c>
      <c r="AD76" s="66">
        <v>-9028</v>
      </c>
      <c r="AE76" s="66">
        <v>-3597</v>
      </c>
      <c r="AF76" s="66">
        <v>-3596.7973500000003</v>
      </c>
      <c r="AG76" s="66">
        <v>-15015</v>
      </c>
      <c r="AH76" s="66">
        <v>-12829.679</v>
      </c>
      <c r="AI76" s="66">
        <v>-20263.994979999999</v>
      </c>
      <c r="AJ76" s="66">
        <v>868.89535000000001</v>
      </c>
      <c r="AK76" s="66">
        <v>-2315</v>
      </c>
      <c r="AL76" s="357">
        <v>-8289426.6600000001</v>
      </c>
      <c r="AM76" s="357">
        <v>-15277554.16</v>
      </c>
      <c r="AN76" s="357">
        <v>-6359110.1900000004</v>
      </c>
      <c r="AO76" s="357">
        <v>-9484095.6500000004</v>
      </c>
      <c r="AP76" s="357">
        <v>-15452618.68</v>
      </c>
      <c r="AQ76" s="357">
        <v>-23135784.289999999</v>
      </c>
      <c r="AR76" s="357">
        <v>-4281345.51</v>
      </c>
      <c r="AS76" s="357">
        <f t="shared" ref="AS76:BE76" si="23">AS16</f>
        <v>-11264104.449999999</v>
      </c>
      <c r="AT76" s="357">
        <f t="shared" si="23"/>
        <v>-25926942.039999999</v>
      </c>
      <c r="AU76" s="357">
        <f t="shared" si="23"/>
        <v>-20792008.199999999</v>
      </c>
      <c r="AV76" s="357">
        <f t="shared" si="23"/>
        <v>-22771041.329999998</v>
      </c>
      <c r="AW76" s="357">
        <f t="shared" si="23"/>
        <v>-27665793.25</v>
      </c>
      <c r="AX76" s="357">
        <f t="shared" si="23"/>
        <v>-30290606.07</v>
      </c>
      <c r="AY76" s="357">
        <f t="shared" si="23"/>
        <v>-60156177.549999997</v>
      </c>
      <c r="AZ76" s="357">
        <f t="shared" si="23"/>
        <v>5015116.4700000007</v>
      </c>
      <c r="BA76" s="357">
        <f t="shared" si="23"/>
        <v>17453120.960000001</v>
      </c>
      <c r="BB76" s="357">
        <f t="shared" si="23"/>
        <v>661251.66</v>
      </c>
      <c r="BC76" s="357">
        <f t="shared" si="23"/>
        <v>-3562400.63</v>
      </c>
      <c r="BD76" s="357">
        <f t="shared" si="23"/>
        <v>-19895772.100000001</v>
      </c>
      <c r="BE76" s="357">
        <f t="shared" si="23"/>
        <v>-26689225.050000001</v>
      </c>
      <c r="BF76" s="357">
        <f t="shared" ref="BF76" si="24">BF16</f>
        <v>-32636353.039999999</v>
      </c>
      <c r="BG76" s="100"/>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v>-9301</v>
      </c>
      <c r="CI76" s="177">
        <v>-9028</v>
      </c>
      <c r="CJ76" s="177">
        <f t="shared" si="0"/>
        <v>-3597</v>
      </c>
      <c r="CK76" s="66">
        <v>-15015</v>
      </c>
      <c r="CL76" s="66">
        <v>-12829.682000000001</v>
      </c>
      <c r="CM76" s="66">
        <v>-20263.99798</v>
      </c>
      <c r="CN76" s="66">
        <v>868.90920999999992</v>
      </c>
      <c r="CO76" s="66">
        <v>-2315.23405</v>
      </c>
      <c r="CP76" s="298">
        <v>-8289412.7300000004</v>
      </c>
      <c r="CQ76" s="298">
        <v>-15277540.23</v>
      </c>
      <c r="CR76" s="357">
        <v>-6359110.1900000004</v>
      </c>
      <c r="CS76" s="357">
        <v>-9484095.6500000004</v>
      </c>
      <c r="CT76" s="357">
        <v>-15452618.67</v>
      </c>
      <c r="CU76" s="357">
        <v>-23135784.280000001</v>
      </c>
      <c r="CV76" s="357">
        <v>-4281345.5</v>
      </c>
      <c r="CW76" s="357">
        <f t="shared" ref="CW76:DI76" si="25">CW16</f>
        <v>-11264104.439999999</v>
      </c>
      <c r="CX76" s="357">
        <f t="shared" si="25"/>
        <v>-25926942.030000001</v>
      </c>
      <c r="CY76" s="357">
        <f t="shared" si="25"/>
        <v>-20792008.140000001</v>
      </c>
      <c r="CZ76" s="357">
        <f t="shared" si="25"/>
        <v>-22771041.329999998</v>
      </c>
      <c r="DA76" s="357">
        <f t="shared" si="25"/>
        <v>-27665793.25</v>
      </c>
      <c r="DB76" s="357">
        <f t="shared" si="25"/>
        <v>-30290606.07</v>
      </c>
      <c r="DC76" s="357">
        <f t="shared" si="25"/>
        <v>-60156177.549999997</v>
      </c>
      <c r="DD76" s="357">
        <f t="shared" si="25"/>
        <v>5015116.4700000007</v>
      </c>
      <c r="DE76" s="357">
        <f t="shared" si="25"/>
        <v>17453120.960000001</v>
      </c>
      <c r="DF76" s="357">
        <f t="shared" si="25"/>
        <v>661251.66</v>
      </c>
      <c r="DG76" s="357">
        <f t="shared" si="25"/>
        <v>-3562400.63</v>
      </c>
      <c r="DH76" s="357">
        <f t="shared" si="25"/>
        <v>-19895772.100000001</v>
      </c>
      <c r="DI76" s="357">
        <f t="shared" si="25"/>
        <v>-26689225.050000001</v>
      </c>
      <c r="DJ76" s="357">
        <f t="shared" ref="DJ76" si="26">DJ16</f>
        <v>-32636353.039999999</v>
      </c>
    </row>
    <row r="77" spans="1:114" s="51" customFormat="1">
      <c r="A77" s="48"/>
      <c r="B77" s="134" t="s">
        <v>172</v>
      </c>
      <c r="C77" s="135">
        <v>164429.63219999999</v>
      </c>
      <c r="D77" s="135">
        <v>330056.24388000002</v>
      </c>
      <c r="E77" s="135">
        <v>821114.03581000003</v>
      </c>
      <c r="F77" s="135">
        <v>1025815</v>
      </c>
      <c r="G77" s="135">
        <v>193973.99999999997</v>
      </c>
      <c r="H77" s="135">
        <v>386326.46799999999</v>
      </c>
      <c r="I77" s="135">
        <v>954348</v>
      </c>
      <c r="J77" s="135">
        <v>1226996</v>
      </c>
      <c r="K77" s="135">
        <v>289195</v>
      </c>
      <c r="L77" s="135">
        <v>577992</v>
      </c>
      <c r="M77" s="135">
        <v>1235401</v>
      </c>
      <c r="N77" s="135">
        <v>1566982</v>
      </c>
      <c r="O77" s="135">
        <v>293713</v>
      </c>
      <c r="P77" s="135">
        <v>579713</v>
      </c>
      <c r="Q77" s="135">
        <v>1253037</v>
      </c>
      <c r="R77" s="135">
        <v>1632367</v>
      </c>
      <c r="S77" s="135">
        <v>380080</v>
      </c>
      <c r="T77" s="135">
        <v>812040</v>
      </c>
      <c r="U77" s="135">
        <v>1195651</v>
      </c>
      <c r="V77" s="135">
        <v>1699368</v>
      </c>
      <c r="W77" s="135">
        <v>445171.9</v>
      </c>
      <c r="X77" s="135">
        <v>805627.71900000004</v>
      </c>
      <c r="Y77" s="135">
        <v>1211059</v>
      </c>
      <c r="Z77" s="135">
        <v>1543950</v>
      </c>
      <c r="AA77" s="135">
        <v>370466</v>
      </c>
      <c r="AB77" s="135">
        <v>570163</v>
      </c>
      <c r="AC77" s="135">
        <v>814437</v>
      </c>
      <c r="AD77" s="135">
        <v>1213594</v>
      </c>
      <c r="AE77" s="135">
        <v>353928</v>
      </c>
      <c r="AF77" s="135">
        <v>372123.15470000001</v>
      </c>
      <c r="AG77" s="135">
        <v>788557</v>
      </c>
      <c r="AH77" s="135">
        <v>1191866.93</v>
      </c>
      <c r="AI77" s="135">
        <v>1808292.9682499999</v>
      </c>
      <c r="AJ77" s="135">
        <v>383551.07345999999</v>
      </c>
      <c r="AK77" s="135">
        <v>856469</v>
      </c>
      <c r="AL77" s="359">
        <v>1511013717.3899999</v>
      </c>
      <c r="AM77" s="359">
        <v>1982457263.6999998</v>
      </c>
      <c r="AN77" s="359">
        <f>'[16]DRE IFRS e REG'!$U$34</f>
        <v>834991024.29999995</v>
      </c>
      <c r="AO77" s="359">
        <v>1589232482.3499997</v>
      </c>
      <c r="AP77" s="359">
        <v>2610532000</v>
      </c>
      <c r="AQ77" s="359">
        <v>3874611606.2400002</v>
      </c>
      <c r="AR77" s="359">
        <v>977582670.70000005</v>
      </c>
      <c r="AS77" s="359">
        <f t="shared" ref="AS77:BE77" si="27">AS17</f>
        <v>1949423553.2799997</v>
      </c>
      <c r="AT77" s="359">
        <f t="shared" si="27"/>
        <v>2979784462.0099998</v>
      </c>
      <c r="AU77" s="359">
        <f t="shared" si="27"/>
        <v>3767853455.04</v>
      </c>
      <c r="AV77" s="359">
        <f t="shared" si="27"/>
        <v>861081579.49000001</v>
      </c>
      <c r="AW77" s="359">
        <f t="shared" si="27"/>
        <v>1775607720.5599999</v>
      </c>
      <c r="AX77" s="359">
        <f t="shared" si="27"/>
        <v>2286000924.1900001</v>
      </c>
      <c r="AY77" s="359">
        <f t="shared" si="27"/>
        <v>2869407820.1799998</v>
      </c>
      <c r="AZ77" s="359">
        <f t="shared" si="27"/>
        <v>755060535.36034644</v>
      </c>
      <c r="BA77" s="359">
        <f t="shared" si="27"/>
        <v>1501561175.00964</v>
      </c>
      <c r="BB77" s="359">
        <f t="shared" si="27"/>
        <v>2253983697.6924696</v>
      </c>
      <c r="BC77" s="359">
        <f t="shared" si="27"/>
        <v>3694622024.3700004</v>
      </c>
      <c r="BD77" s="359">
        <f t="shared" si="27"/>
        <v>801593563.48305309</v>
      </c>
      <c r="BE77" s="359">
        <f t="shared" si="27"/>
        <v>1794988404.3</v>
      </c>
      <c r="BF77" s="359">
        <f t="shared" ref="BF77" si="28">BF17</f>
        <v>2871738483.9400001</v>
      </c>
      <c r="BG77" s="100"/>
      <c r="BH77" s="135">
        <v>204430.63219999999</v>
      </c>
      <c r="BI77" s="135">
        <v>413011.24388000002</v>
      </c>
      <c r="BJ77" s="135">
        <v>641921.03581000003</v>
      </c>
      <c r="BK77" s="135">
        <v>894668</v>
      </c>
      <c r="BL77" s="135">
        <v>249418</v>
      </c>
      <c r="BM77" s="135">
        <v>498035.78899999999</v>
      </c>
      <c r="BN77" s="135">
        <v>857617</v>
      </c>
      <c r="BO77" s="135">
        <v>1210688</v>
      </c>
      <c r="BP77" s="135">
        <v>359982</v>
      </c>
      <c r="BQ77" s="135">
        <v>722714</v>
      </c>
      <c r="BR77" s="135">
        <v>1113285</v>
      </c>
      <c r="BS77" s="135">
        <v>1507179</v>
      </c>
      <c r="BT77" s="135">
        <v>387734</v>
      </c>
      <c r="BU77" s="135">
        <v>781763</v>
      </c>
      <c r="BV77" s="135">
        <v>1204084</v>
      </c>
      <c r="BW77" s="135">
        <v>1628340</v>
      </c>
      <c r="BX77" s="135">
        <v>420914</v>
      </c>
      <c r="BY77" s="135">
        <v>842739</v>
      </c>
      <c r="BZ77" s="135">
        <v>1289475</v>
      </c>
      <c r="CA77" s="135">
        <v>1732572</v>
      </c>
      <c r="CB77" s="135">
        <v>446711</v>
      </c>
      <c r="CC77" s="135">
        <v>879022</v>
      </c>
      <c r="CD77" s="135">
        <v>1359351</v>
      </c>
      <c r="CE77" s="135">
        <v>1838712</v>
      </c>
      <c r="CF77" s="135">
        <v>481893</v>
      </c>
      <c r="CG77" s="135">
        <v>958766</v>
      </c>
      <c r="CH77" s="135">
        <v>1415990</v>
      </c>
      <c r="CI77" s="135">
        <v>1904493</v>
      </c>
      <c r="CJ77" s="135">
        <f t="shared" si="0"/>
        <v>460770</v>
      </c>
      <c r="CK77" s="135">
        <v>917620</v>
      </c>
      <c r="CL77" s="135">
        <v>1319899</v>
      </c>
      <c r="CM77" s="135">
        <v>1692569.19786</v>
      </c>
      <c r="CN77" s="135">
        <v>403228.67469000001</v>
      </c>
      <c r="CO77" s="135">
        <v>804345.61621000001</v>
      </c>
      <c r="CP77" s="302">
        <v>1174471856.2800002</v>
      </c>
      <c r="CQ77" s="302">
        <v>1551742161.8300002</v>
      </c>
      <c r="CR77" s="359">
        <v>412584672.00999999</v>
      </c>
      <c r="CS77" s="359">
        <v>841046624.47000003</v>
      </c>
      <c r="CT77" s="359">
        <v>1264911439.3299999</v>
      </c>
      <c r="CU77" s="359">
        <v>1688004152.8</v>
      </c>
      <c r="CV77" s="359">
        <v>426737067.23000002</v>
      </c>
      <c r="CW77" s="359">
        <f t="shared" ref="CW77:DI77" si="29">CW17</f>
        <v>869080949.96999991</v>
      </c>
      <c r="CX77" s="359">
        <f t="shared" si="29"/>
        <v>1414674660</v>
      </c>
      <c r="CY77" s="359">
        <f t="shared" si="29"/>
        <v>2019631287.9799998</v>
      </c>
      <c r="CZ77" s="359">
        <f t="shared" si="29"/>
        <v>578164422.62</v>
      </c>
      <c r="DA77" s="359">
        <f t="shared" si="29"/>
        <v>1192768752.0799999</v>
      </c>
      <c r="DB77" s="359">
        <f t="shared" si="29"/>
        <v>1835713924.49</v>
      </c>
      <c r="DC77" s="359">
        <f t="shared" si="29"/>
        <v>2453056894.6900001</v>
      </c>
      <c r="DD77" s="359">
        <f t="shared" si="29"/>
        <v>648865636.43180895</v>
      </c>
      <c r="DE77" s="359">
        <f t="shared" si="29"/>
        <v>1335597491.4736199</v>
      </c>
      <c r="DF77" s="359">
        <f t="shared" si="29"/>
        <v>1998213638.3379102</v>
      </c>
      <c r="DG77" s="359">
        <f t="shared" si="29"/>
        <v>2680896445.9200001</v>
      </c>
      <c r="DH77" s="359">
        <f t="shared" si="29"/>
        <v>639929544.254287</v>
      </c>
      <c r="DI77" s="359">
        <f t="shared" si="29"/>
        <v>1284479978.8799999</v>
      </c>
      <c r="DJ77" s="359">
        <f t="shared" ref="DJ77" si="30">DJ17</f>
        <v>1939269327.75</v>
      </c>
    </row>
    <row r="78" spans="1:114" s="51" customFormat="1" ht="6" customHeight="1">
      <c r="A78" s="48"/>
      <c r="B78" s="28"/>
      <c r="C78" s="59"/>
      <c r="D78" s="59"/>
      <c r="E78" s="59"/>
      <c r="F78" s="59"/>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100"/>
      <c r="BH78" s="59"/>
      <c r="BI78" s="59"/>
      <c r="BJ78" s="59"/>
      <c r="BK78" s="59"/>
      <c r="BL78" s="59"/>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R78" s="375"/>
      <c r="CS78" s="375"/>
      <c r="CT78" s="70"/>
      <c r="CU78" s="70"/>
      <c r="CV78" s="70"/>
      <c r="CW78" s="70"/>
      <c r="CX78" s="70"/>
      <c r="CY78" s="70"/>
      <c r="CZ78" s="376"/>
      <c r="DA78" s="376"/>
      <c r="DB78" s="376"/>
      <c r="DC78" s="376"/>
      <c r="DD78" s="376"/>
      <c r="DE78" s="376"/>
      <c r="DF78" s="376"/>
      <c r="DG78" s="376"/>
      <c r="DH78" s="376"/>
      <c r="DI78" s="376"/>
      <c r="DJ78" s="376"/>
    </row>
    <row r="79" spans="1:114" s="51" customFormat="1">
      <c r="A79" s="48"/>
      <c r="B79" s="176" t="s">
        <v>81</v>
      </c>
      <c r="C79" s="177">
        <v>-14109</v>
      </c>
      <c r="D79" s="177">
        <v>-29127</v>
      </c>
      <c r="E79" s="177">
        <v>-54923</v>
      </c>
      <c r="F79" s="177">
        <v>-72597</v>
      </c>
      <c r="G79" s="177">
        <v>-15927</v>
      </c>
      <c r="H79" s="177">
        <v>-31760.285</v>
      </c>
      <c r="I79" s="177">
        <v>-72161</v>
      </c>
      <c r="J79" s="177">
        <v>-100131</v>
      </c>
      <c r="K79" s="177">
        <v>-25927</v>
      </c>
      <c r="L79" s="177">
        <v>-51369</v>
      </c>
      <c r="M79" s="177">
        <v>-96734</v>
      </c>
      <c r="N79" s="177">
        <v>-119131</v>
      </c>
      <c r="O79" s="177">
        <v>-26176</v>
      </c>
      <c r="P79" s="177">
        <v>-52451</v>
      </c>
      <c r="Q79" s="177">
        <v>-103672</v>
      </c>
      <c r="R79" s="177">
        <v>-136563</v>
      </c>
      <c r="S79" s="177">
        <v>-37554</v>
      </c>
      <c r="T79" s="177">
        <v>-77322</v>
      </c>
      <c r="U79" s="177">
        <v>-112696</v>
      </c>
      <c r="V79" s="177">
        <v>-156903</v>
      </c>
      <c r="W79" s="177">
        <v>-40199</v>
      </c>
      <c r="X79" s="177">
        <v>-77298</v>
      </c>
      <c r="Y79" s="177">
        <v>-118118</v>
      </c>
      <c r="Z79" s="177">
        <v>-152876</v>
      </c>
      <c r="AA79" s="177">
        <v>-38146</v>
      </c>
      <c r="AB79" s="177">
        <v>-68572</v>
      </c>
      <c r="AC79" s="177">
        <v>-97947</v>
      </c>
      <c r="AD79" s="177">
        <v>-136535</v>
      </c>
      <c r="AE79" s="177">
        <v>-37223</v>
      </c>
      <c r="AF79" s="177">
        <v>-38157.712989999993</v>
      </c>
      <c r="AG79" s="177">
        <v>-80327</v>
      </c>
      <c r="AH79" s="177">
        <v>-120747.10800000001</v>
      </c>
      <c r="AI79" s="177">
        <v>-173054.97538000002</v>
      </c>
      <c r="AJ79" s="177">
        <v>-41301.673640000001</v>
      </c>
      <c r="AK79" s="177">
        <v>-86726</v>
      </c>
      <c r="AL79" s="299">
        <v>-143517347.56</v>
      </c>
      <c r="AM79" s="299">
        <v>-189882000</v>
      </c>
      <c r="AN79" s="299">
        <f>'[16]DRE IFRS e REG'!$U$40</f>
        <v>-74922000</v>
      </c>
      <c r="AO79" s="299">
        <v>-143161371.54000002</v>
      </c>
      <c r="AP79" s="299">
        <v>-223239970.44999999</v>
      </c>
      <c r="AQ79" s="299">
        <v>-313324826.04000002</v>
      </c>
      <c r="AR79" s="299">
        <v>-69133800.930000007</v>
      </c>
      <c r="AS79" s="299">
        <f t="shared" ref="AS79:BE79" si="31">AS19</f>
        <v>-136653535.97999999</v>
      </c>
      <c r="AT79" s="299">
        <f t="shared" si="31"/>
        <v>-224692470.84999999</v>
      </c>
      <c r="AU79" s="299">
        <f t="shared" si="31"/>
        <v>-295803178.38</v>
      </c>
      <c r="AV79" s="299">
        <f t="shared" si="31"/>
        <v>-65435660.259999998</v>
      </c>
      <c r="AW79" s="299">
        <f t="shared" si="31"/>
        <v>-132240170.67</v>
      </c>
      <c r="AX79" s="299">
        <f t="shared" si="31"/>
        <v>-178841202.18000001</v>
      </c>
      <c r="AY79" s="299">
        <f t="shared" si="31"/>
        <v>-252891395.44</v>
      </c>
      <c r="AZ79" s="299">
        <f t="shared" si="31"/>
        <v>-65261417.910186313</v>
      </c>
      <c r="BA79" s="299">
        <f t="shared" si="31"/>
        <v>-129259535.46579471</v>
      </c>
      <c r="BB79" s="299">
        <f t="shared" si="31"/>
        <v>-192718451.48461699</v>
      </c>
      <c r="BC79" s="299">
        <f t="shared" si="31"/>
        <v>-332506357.75</v>
      </c>
      <c r="BD79" s="299">
        <f t="shared" si="31"/>
        <v>-72107736.359719604</v>
      </c>
      <c r="BE79" s="299">
        <f t="shared" si="31"/>
        <v>-154396872.11000001</v>
      </c>
      <c r="BF79" s="299">
        <f t="shared" ref="BF79" si="32">BF19</f>
        <v>-240156423.06</v>
      </c>
      <c r="BG79" s="100"/>
      <c r="BH79" s="177">
        <v>-15797</v>
      </c>
      <c r="BI79" s="177">
        <v>-31568</v>
      </c>
      <c r="BJ79" s="177">
        <v>-48937</v>
      </c>
      <c r="BK79" s="177">
        <v>-66540</v>
      </c>
      <c r="BL79" s="177">
        <v>-18197</v>
      </c>
      <c r="BM79" s="177">
        <v>-36544.187999999995</v>
      </c>
      <c r="BN79" s="177">
        <v>-66117</v>
      </c>
      <c r="BO79" s="177">
        <v>-95920</v>
      </c>
      <c r="BP79" s="177">
        <v>-29933</v>
      </c>
      <c r="BQ79" s="177">
        <v>-59322</v>
      </c>
      <c r="BR79" s="177">
        <v>-90396</v>
      </c>
      <c r="BS79" s="177">
        <v>-121039</v>
      </c>
      <c r="BT79" s="177">
        <v>-30441</v>
      </c>
      <c r="BU79" s="177">
        <v>-61616</v>
      </c>
      <c r="BV79" s="177">
        <v>-98788</v>
      </c>
      <c r="BW79" s="177">
        <v>-132736</v>
      </c>
      <c r="BX79" s="177">
        <v>-38337</v>
      </c>
      <c r="BY79" s="177">
        <v>-76613</v>
      </c>
      <c r="BZ79" s="177">
        <v>-113848</v>
      </c>
      <c r="CA79" s="177">
        <v>-154155</v>
      </c>
      <c r="CB79" s="177">
        <v>-39442</v>
      </c>
      <c r="CC79" s="177">
        <v>-79749</v>
      </c>
      <c r="CD79" s="177">
        <v>-123352</v>
      </c>
      <c r="CE79" s="177">
        <v>-166024</v>
      </c>
      <c r="CF79" s="177">
        <v>-42870</v>
      </c>
      <c r="CG79" s="177">
        <v>-86514</v>
      </c>
      <c r="CH79" s="177">
        <v>-126718</v>
      </c>
      <c r="CI79" s="177">
        <v>-169591</v>
      </c>
      <c r="CJ79" s="177">
        <f>CJ19</f>
        <v>-42186</v>
      </c>
      <c r="CK79" s="177">
        <v>-85091</v>
      </c>
      <c r="CL79" s="177">
        <v>-125199</v>
      </c>
      <c r="CM79" s="177">
        <v>-165909</v>
      </c>
      <c r="CN79" s="177">
        <v>-40568.275420000005</v>
      </c>
      <c r="CO79" s="177">
        <v>-81495.557249999998</v>
      </c>
      <c r="CP79" s="299">
        <v>-119730929.53</v>
      </c>
      <c r="CQ79" s="299">
        <v>-157537764.75</v>
      </c>
      <c r="CR79" s="358">
        <v>-39776908.719999999</v>
      </c>
      <c r="CS79" s="358">
        <v>-82514144.870000005</v>
      </c>
      <c r="CT79" s="299">
        <v>-123062889.98</v>
      </c>
      <c r="CU79" s="299">
        <v>-163210021.44</v>
      </c>
      <c r="CV79" s="299">
        <v>-40336553.899999999</v>
      </c>
      <c r="CW79" s="299">
        <f t="shared" ref="CW79:DI79" si="33">CW19</f>
        <v>-80304709.939999998</v>
      </c>
      <c r="CX79" s="299">
        <f t="shared" si="33"/>
        <v>-128394855.44</v>
      </c>
      <c r="CY79" s="299">
        <f t="shared" si="33"/>
        <v>-182491155.37</v>
      </c>
      <c r="CZ79" s="358">
        <f t="shared" si="33"/>
        <v>-52037749.280000001</v>
      </c>
      <c r="DA79" s="358">
        <f t="shared" si="33"/>
        <v>-106567057.54000001</v>
      </c>
      <c r="DB79" s="358">
        <f t="shared" si="33"/>
        <v>-165646685.13999999</v>
      </c>
      <c r="DC79" s="358">
        <f t="shared" si="33"/>
        <v>-224875449.54000002</v>
      </c>
      <c r="DD79" s="358">
        <f t="shared" si="33"/>
        <v>-59343407.29161381</v>
      </c>
      <c r="DE79" s="358">
        <f t="shared" si="33"/>
        <v>-121614277.45322761</v>
      </c>
      <c r="DF79" s="358">
        <f t="shared" si="33"/>
        <v>-185847833.97744</v>
      </c>
      <c r="DG79" s="358">
        <f t="shared" si="33"/>
        <v>-251209821.15000004</v>
      </c>
      <c r="DH79" s="358">
        <f t="shared" si="33"/>
        <v>-64068591.834212415</v>
      </c>
      <c r="DI79" s="358">
        <f t="shared" si="33"/>
        <v>-128948089.55000001</v>
      </c>
      <c r="DJ79" s="358">
        <f t="shared" ref="DJ79" si="34">DJ19</f>
        <v>-191191210.41</v>
      </c>
    </row>
    <row r="80" spans="1:114" s="51" customFormat="1" ht="6" customHeight="1">
      <c r="A80" s="48"/>
      <c r="B80" s="28"/>
      <c r="C80" s="59"/>
      <c r="D80" s="59"/>
      <c r="E80" s="59"/>
      <c r="F80" s="59"/>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100"/>
      <c r="BH80" s="59"/>
      <c r="BI80" s="59"/>
      <c r="BJ80" s="59"/>
      <c r="BK80" s="59"/>
      <c r="BL80" s="59"/>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376"/>
      <c r="CS80" s="376"/>
      <c r="CT80" s="70"/>
      <c r="CU80" s="70"/>
      <c r="CV80" s="70"/>
      <c r="CW80" s="70"/>
      <c r="CX80" s="70"/>
      <c r="CY80" s="70"/>
      <c r="CZ80" s="376"/>
      <c r="DA80" s="376"/>
      <c r="DB80" s="376"/>
      <c r="DC80" s="376"/>
      <c r="DD80" s="376"/>
      <c r="DE80" s="376"/>
      <c r="DF80" s="376"/>
      <c r="DG80" s="376"/>
      <c r="DH80" s="376"/>
      <c r="DI80" s="376"/>
      <c r="DJ80" s="376"/>
    </row>
    <row r="81" spans="1:114" s="51" customFormat="1">
      <c r="A81" s="48"/>
      <c r="B81" s="134" t="s">
        <v>173</v>
      </c>
      <c r="C81" s="135">
        <v>150320.63219999999</v>
      </c>
      <c r="D81" s="135">
        <v>300929.24388000002</v>
      </c>
      <c r="E81" s="135">
        <v>766191.03581000003</v>
      </c>
      <c r="F81" s="135">
        <v>953218</v>
      </c>
      <c r="G81" s="135">
        <v>178046.99999999997</v>
      </c>
      <c r="H81" s="135">
        <v>354566.18300000002</v>
      </c>
      <c r="I81" s="135">
        <v>882187</v>
      </c>
      <c r="J81" s="135">
        <v>1126865</v>
      </c>
      <c r="K81" s="135">
        <v>263268</v>
      </c>
      <c r="L81" s="135">
        <v>526623</v>
      </c>
      <c r="M81" s="135">
        <v>1138667</v>
      </c>
      <c r="N81" s="135">
        <v>1447851</v>
      </c>
      <c r="O81" s="135">
        <v>267537</v>
      </c>
      <c r="P81" s="135">
        <v>527262</v>
      </c>
      <c r="Q81" s="135">
        <v>1149365</v>
      </c>
      <c r="R81" s="135">
        <v>1495804</v>
      </c>
      <c r="S81" s="135">
        <v>342526</v>
      </c>
      <c r="T81" s="135">
        <v>734718</v>
      </c>
      <c r="U81" s="135">
        <v>1082955</v>
      </c>
      <c r="V81" s="135">
        <v>1542465</v>
      </c>
      <c r="W81" s="135">
        <v>404972.9</v>
      </c>
      <c r="X81" s="135">
        <v>728329.71900000004</v>
      </c>
      <c r="Y81" s="135">
        <v>1092941</v>
      </c>
      <c r="Z81" s="135">
        <v>1391074</v>
      </c>
      <c r="AA81" s="135">
        <v>332320</v>
      </c>
      <c r="AB81" s="135">
        <v>501591</v>
      </c>
      <c r="AC81" s="135">
        <v>716490</v>
      </c>
      <c r="AD81" s="135">
        <v>1077059</v>
      </c>
      <c r="AE81" s="135">
        <v>316705</v>
      </c>
      <c r="AF81" s="135">
        <v>333966</v>
      </c>
      <c r="AG81" s="135">
        <v>708230</v>
      </c>
      <c r="AH81" s="135">
        <v>1071119.8219999999</v>
      </c>
      <c r="AI81" s="135">
        <v>1635237</v>
      </c>
      <c r="AJ81" s="135">
        <v>342249.39981999999</v>
      </c>
      <c r="AK81" s="135">
        <v>769743</v>
      </c>
      <c r="AL81" s="302">
        <v>1367496369.8299999</v>
      </c>
      <c r="AM81" s="302">
        <v>1839990001</v>
      </c>
      <c r="AN81" s="302">
        <f>'[16]DRE IFRS e REG'!$U$41</f>
        <v>760069024.29999995</v>
      </c>
      <c r="AO81" s="302">
        <v>1446071110.8099997</v>
      </c>
      <c r="AP81" s="302">
        <v>2387292029.5500002</v>
      </c>
      <c r="AQ81" s="302">
        <v>3561286780.2000003</v>
      </c>
      <c r="AR81" s="302">
        <v>908448869.76999998</v>
      </c>
      <c r="AS81" s="302">
        <f t="shared" ref="AS81:BE81" si="35">AS21</f>
        <v>1812770017.2999997</v>
      </c>
      <c r="AT81" s="302">
        <f t="shared" si="35"/>
        <v>2755091991.1599998</v>
      </c>
      <c r="AU81" s="302">
        <f t="shared" si="35"/>
        <v>3472050276.6599998</v>
      </c>
      <c r="AV81" s="302">
        <f t="shared" si="35"/>
        <v>795645919.23000002</v>
      </c>
      <c r="AW81" s="302">
        <f t="shared" si="35"/>
        <v>1643367549.8899999</v>
      </c>
      <c r="AX81" s="302">
        <f t="shared" si="35"/>
        <v>2107159722.01</v>
      </c>
      <c r="AY81" s="302">
        <f t="shared" si="35"/>
        <v>2616516424.7399998</v>
      </c>
      <c r="AZ81" s="302">
        <f t="shared" si="35"/>
        <v>689799117.45016003</v>
      </c>
      <c r="BA81" s="302">
        <f t="shared" si="35"/>
        <v>1372301639.5438452</v>
      </c>
      <c r="BB81" s="302">
        <f t="shared" si="35"/>
        <v>2061265246.2078526</v>
      </c>
      <c r="BC81" s="302">
        <f t="shared" si="35"/>
        <v>3362115666.6200004</v>
      </c>
      <c r="BD81" s="302">
        <f t="shared" si="35"/>
        <v>729485827.12333357</v>
      </c>
      <c r="BE81" s="302">
        <f t="shared" si="35"/>
        <v>1640591532.1900001</v>
      </c>
      <c r="BF81" s="302">
        <f t="shared" ref="BF81" si="36">BF21</f>
        <v>2631582060.8800001</v>
      </c>
      <c r="BG81" s="100"/>
      <c r="BH81" s="135">
        <v>188633.63219999999</v>
      </c>
      <c r="BI81" s="135">
        <v>381443.24388000002</v>
      </c>
      <c r="BJ81" s="135">
        <v>592984.03581000003</v>
      </c>
      <c r="BK81" s="135">
        <v>828128</v>
      </c>
      <c r="BL81" s="135">
        <v>231221</v>
      </c>
      <c r="BM81" s="135">
        <v>461491.60100000002</v>
      </c>
      <c r="BN81" s="135">
        <v>791500</v>
      </c>
      <c r="BO81" s="135">
        <v>1114768</v>
      </c>
      <c r="BP81" s="135">
        <v>330049</v>
      </c>
      <c r="BQ81" s="135">
        <v>663392</v>
      </c>
      <c r="BR81" s="135">
        <v>1022889</v>
      </c>
      <c r="BS81" s="135">
        <v>1386140</v>
      </c>
      <c r="BT81" s="135">
        <v>357293</v>
      </c>
      <c r="BU81" s="135">
        <v>720147</v>
      </c>
      <c r="BV81" s="135">
        <v>1105296</v>
      </c>
      <c r="BW81" s="135">
        <v>1495604</v>
      </c>
      <c r="BX81" s="135">
        <v>382577</v>
      </c>
      <c r="BY81" s="135">
        <v>766126</v>
      </c>
      <c r="BZ81" s="135">
        <v>1175627</v>
      </c>
      <c r="CA81" s="135">
        <v>1578417</v>
      </c>
      <c r="CB81" s="135">
        <v>407269</v>
      </c>
      <c r="CC81" s="135">
        <v>799273</v>
      </c>
      <c r="CD81" s="135">
        <v>1235999</v>
      </c>
      <c r="CE81" s="135">
        <v>1672688</v>
      </c>
      <c r="CF81" s="135">
        <v>439023</v>
      </c>
      <c r="CG81" s="135">
        <v>872252</v>
      </c>
      <c r="CH81" s="135">
        <v>1289272</v>
      </c>
      <c r="CI81" s="135">
        <v>1734902</v>
      </c>
      <c r="CJ81" s="135">
        <f>CJ21</f>
        <v>418584</v>
      </c>
      <c r="CK81" s="135">
        <v>832529</v>
      </c>
      <c r="CL81" s="135">
        <v>1194701.3870000001</v>
      </c>
      <c r="CM81" s="135">
        <v>1526660.4636200001</v>
      </c>
      <c r="CN81" s="135">
        <v>362660.39926999999</v>
      </c>
      <c r="CO81" s="135">
        <v>722850.05896000005</v>
      </c>
      <c r="CP81" s="302">
        <v>1054740926.7500002</v>
      </c>
      <c r="CQ81" s="302">
        <v>1394204397.0800002</v>
      </c>
      <c r="CR81" s="359">
        <v>372807763.28999996</v>
      </c>
      <c r="CS81" s="359">
        <v>758532479.60000002</v>
      </c>
      <c r="CT81" s="302">
        <v>1141847549.3499999</v>
      </c>
      <c r="CU81" s="302">
        <v>1524794000</v>
      </c>
      <c r="CV81" s="302">
        <v>386400513.33000004</v>
      </c>
      <c r="CW81" s="302">
        <f t="shared" ref="CW81:DI81" si="37">CW21</f>
        <v>788776240.02999997</v>
      </c>
      <c r="CX81" s="302">
        <f t="shared" si="37"/>
        <v>1286279804.5599999</v>
      </c>
      <c r="CY81" s="302">
        <f t="shared" si="37"/>
        <v>1837140132.6099997</v>
      </c>
      <c r="CZ81" s="359">
        <f t="shared" si="37"/>
        <v>526126673.34000003</v>
      </c>
      <c r="DA81" s="359">
        <f t="shared" si="37"/>
        <v>1086201694.54</v>
      </c>
      <c r="DB81" s="359">
        <f t="shared" si="37"/>
        <v>1670067239.3499999</v>
      </c>
      <c r="DC81" s="359">
        <f t="shared" si="37"/>
        <v>2228181445.1500001</v>
      </c>
      <c r="DD81" s="359">
        <f t="shared" si="37"/>
        <v>589522229.14019525</v>
      </c>
      <c r="DE81" s="359">
        <f t="shared" si="37"/>
        <v>1213983214.0203924</v>
      </c>
      <c r="DF81" s="359">
        <f t="shared" si="37"/>
        <v>1812365804.3604703</v>
      </c>
      <c r="DG81" s="359">
        <f t="shared" si="37"/>
        <v>2429686624.77</v>
      </c>
      <c r="DH81" s="359">
        <f t="shared" si="37"/>
        <v>575860952.4200747</v>
      </c>
      <c r="DI81" s="359">
        <f t="shared" si="37"/>
        <v>1155531889.3299999</v>
      </c>
      <c r="DJ81" s="359">
        <f t="shared" ref="DJ81" si="38">DJ21</f>
        <v>1748078117.3399999</v>
      </c>
    </row>
    <row r="82" spans="1:114" s="51" customFormat="1" ht="11.25" customHeight="1">
      <c r="A82" s="48"/>
      <c r="B82" s="28"/>
      <c r="C82" s="70"/>
      <c r="D82" s="70"/>
      <c r="E82" s="70"/>
      <c r="F82" s="65"/>
      <c r="G82" s="66"/>
      <c r="H82" s="70"/>
      <c r="I82" s="70"/>
      <c r="J82" s="70"/>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100"/>
      <c r="BH82" s="70"/>
      <c r="BI82" s="70"/>
      <c r="BJ82" s="70"/>
      <c r="BK82" s="70"/>
      <c r="BL82" s="65"/>
      <c r="BM82" s="66"/>
      <c r="BN82" s="70"/>
      <c r="BO82" s="70"/>
      <c r="BP82" s="70"/>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377"/>
      <c r="CS82" s="377"/>
      <c r="CT82" s="65"/>
      <c r="CU82" s="65"/>
      <c r="CV82" s="65"/>
      <c r="CW82" s="65"/>
      <c r="CX82" s="65"/>
      <c r="CY82" s="65"/>
      <c r="CZ82" s="377"/>
      <c r="DA82" s="377"/>
      <c r="DB82" s="377"/>
      <c r="DC82" s="377"/>
      <c r="DD82" s="377"/>
      <c r="DE82" s="377"/>
      <c r="DF82" s="377"/>
      <c r="DG82" s="377"/>
      <c r="DH82" s="377"/>
      <c r="DI82" s="377"/>
      <c r="DJ82" s="377"/>
    </row>
    <row r="83" spans="1:114" s="51" customFormat="1">
      <c r="A83" s="48"/>
      <c r="B83" s="178" t="s">
        <v>174</v>
      </c>
      <c r="C83" s="183">
        <v>-19175</v>
      </c>
      <c r="D83" s="183">
        <v>-40093</v>
      </c>
      <c r="E83" s="183">
        <v>-64621</v>
      </c>
      <c r="F83" s="183">
        <v>-104534</v>
      </c>
      <c r="G83" s="183">
        <v>-28304</v>
      </c>
      <c r="H83" s="183">
        <v>-59432.15</v>
      </c>
      <c r="I83" s="183">
        <v>-107506</v>
      </c>
      <c r="J83" s="183">
        <v>-164549</v>
      </c>
      <c r="K83" s="183">
        <v>-69973</v>
      </c>
      <c r="L83" s="183">
        <v>-138769</v>
      </c>
      <c r="M83" s="183">
        <v>-204423</v>
      </c>
      <c r="N83" s="183">
        <v>-305700</v>
      </c>
      <c r="O83" s="183">
        <v>-56124</v>
      </c>
      <c r="P83" s="183">
        <v>-106253</v>
      </c>
      <c r="Q83" s="183">
        <v>-156774</v>
      </c>
      <c r="R83" s="183">
        <v>-243272</v>
      </c>
      <c r="S83" s="183">
        <v>-44507</v>
      </c>
      <c r="T83" s="183">
        <v>-94627</v>
      </c>
      <c r="U83" s="183">
        <v>-158241</v>
      </c>
      <c r="V83" s="183">
        <v>-221841</v>
      </c>
      <c r="W83" s="183">
        <v>-40204</v>
      </c>
      <c r="X83" s="183">
        <v>-96090</v>
      </c>
      <c r="Y83" s="183">
        <v>-163511</v>
      </c>
      <c r="Z83" s="183">
        <v>-255688</v>
      </c>
      <c r="AA83" s="183">
        <v>-65543</v>
      </c>
      <c r="AB83" s="183">
        <v>-120972</v>
      </c>
      <c r="AC83" s="183">
        <v>-202193</v>
      </c>
      <c r="AD83" s="183">
        <v>-319377</v>
      </c>
      <c r="AE83" s="183">
        <v>-65208</v>
      </c>
      <c r="AF83" s="183">
        <v>-70343.138539999985</v>
      </c>
      <c r="AG83" s="183">
        <v>-156933</v>
      </c>
      <c r="AH83" s="183">
        <v>-258451.40299999999</v>
      </c>
      <c r="AI83" s="183">
        <v>-506639.45475999999</v>
      </c>
      <c r="AJ83" s="183">
        <v>-116551</v>
      </c>
      <c r="AK83" s="183">
        <v>-230931</v>
      </c>
      <c r="AL83" s="301">
        <v>-456361986.09000003</v>
      </c>
      <c r="AM83" s="301">
        <v>-706112712.64999998</v>
      </c>
      <c r="AN83" s="301">
        <v>-255968617.02000001</v>
      </c>
      <c r="AO83" s="301">
        <v>-575689835.80999994</v>
      </c>
      <c r="AP83" s="301">
        <v>-863332031.29999995</v>
      </c>
      <c r="AQ83" s="301">
        <v>-1200523409.6999998</v>
      </c>
      <c r="AR83" s="301">
        <v>-239660535.22999999</v>
      </c>
      <c r="AS83" s="301">
        <f t="shared" ref="AS83:BE83" si="39">AS23</f>
        <v>-409089921.94</v>
      </c>
      <c r="AT83" s="301">
        <f t="shared" si="39"/>
        <v>-643593050.40999997</v>
      </c>
      <c r="AU83" s="301">
        <f t="shared" si="39"/>
        <v>-818231396.24000001</v>
      </c>
      <c r="AV83" s="301">
        <f t="shared" si="39"/>
        <v>-111012761.04000001</v>
      </c>
      <c r="AW83" s="301">
        <f t="shared" si="39"/>
        <v>-259681819.08999994</v>
      </c>
      <c r="AX83" s="301">
        <f t="shared" si="39"/>
        <v>-444857323.93999994</v>
      </c>
      <c r="AY83" s="301">
        <f t="shared" si="39"/>
        <v>-740114518.61000001</v>
      </c>
      <c r="AZ83" s="301">
        <f t="shared" si="39"/>
        <v>-150703029.24000001</v>
      </c>
      <c r="BA83" s="301">
        <f t="shared" si="39"/>
        <v>-439939284.73000002</v>
      </c>
      <c r="BB83" s="301">
        <f t="shared" si="39"/>
        <v>-730792853.68000007</v>
      </c>
      <c r="BC83" s="301">
        <f t="shared" si="39"/>
        <v>-1454550055.95</v>
      </c>
      <c r="BD83" s="301">
        <f t="shared" si="39"/>
        <v>-177782300.77999997</v>
      </c>
      <c r="BE83" s="301">
        <f t="shared" si="39"/>
        <v>-574230595.82999992</v>
      </c>
      <c r="BF83" s="301">
        <f t="shared" ref="BF83" si="40">BF23</f>
        <v>-1014272412.7099999</v>
      </c>
      <c r="BG83" s="100"/>
      <c r="BH83" s="183">
        <v>-46784</v>
      </c>
      <c r="BI83" s="183">
        <v>-95665</v>
      </c>
      <c r="BJ83" s="183">
        <v>-148022</v>
      </c>
      <c r="BK83" s="183">
        <v>-208271</v>
      </c>
      <c r="BL83" s="183">
        <v>-57673</v>
      </c>
      <c r="BM83" s="183">
        <v>-117926.31</v>
      </c>
      <c r="BN83" s="183">
        <v>-205881</v>
      </c>
      <c r="BO83" s="183">
        <v>-298220</v>
      </c>
      <c r="BP83" s="183">
        <v>-89809</v>
      </c>
      <c r="BQ83" s="183">
        <v>-184712</v>
      </c>
      <c r="BR83" s="183">
        <v>-279248</v>
      </c>
      <c r="BS83" s="183">
        <v>-376655</v>
      </c>
      <c r="BT83" s="183">
        <v>-86551</v>
      </c>
      <c r="BU83" s="183">
        <v>-233129</v>
      </c>
      <c r="BV83" s="183">
        <v>-325891</v>
      </c>
      <c r="BW83" s="183">
        <v>-355845</v>
      </c>
      <c r="BX83" s="183">
        <v>-88864</v>
      </c>
      <c r="BY83" s="183">
        <v>-178953</v>
      </c>
      <c r="BZ83" s="183">
        <v>-271674</v>
      </c>
      <c r="CA83" s="183">
        <v>-369419</v>
      </c>
      <c r="CB83" s="183">
        <v>-89913</v>
      </c>
      <c r="CC83" s="183">
        <v>-190826</v>
      </c>
      <c r="CD83" s="183">
        <v>-282279</v>
      </c>
      <c r="CE83" s="183">
        <v>-381147</v>
      </c>
      <c r="CF83" s="183">
        <v>-91203</v>
      </c>
      <c r="CG83" s="183">
        <v>-186439</v>
      </c>
      <c r="CH83" s="183">
        <v>-288109</v>
      </c>
      <c r="CI83" s="183">
        <v>-387440</v>
      </c>
      <c r="CJ83" s="183">
        <f t="shared" ref="CJ83:CJ93" si="41">CJ23</f>
        <v>-92399</v>
      </c>
      <c r="CK83" s="183">
        <v>-192417</v>
      </c>
      <c r="CL83" s="183">
        <v>-292809.96899999998</v>
      </c>
      <c r="CM83" s="183">
        <v>-413459</v>
      </c>
      <c r="CN83" s="183">
        <v>-99435.749370000005</v>
      </c>
      <c r="CO83" s="183">
        <v>-198586.57047999999</v>
      </c>
      <c r="CP83" s="301">
        <v>-304727545.41000003</v>
      </c>
      <c r="CQ83" s="301">
        <v>-435728043.40000004</v>
      </c>
      <c r="CR83" s="378">
        <v>-117263405.78999999</v>
      </c>
      <c r="CS83" s="378">
        <v>-246701093.72999999</v>
      </c>
      <c r="CT83" s="301">
        <v>-374268460.16999996</v>
      </c>
      <c r="CU83" s="301">
        <v>-517826909.70000005</v>
      </c>
      <c r="CV83" s="301">
        <v>-132785766.88999999</v>
      </c>
      <c r="CW83" s="301">
        <f t="shared" ref="CW83:DI83" si="42">CW23</f>
        <v>-268383221.06</v>
      </c>
      <c r="CX83" s="301">
        <f t="shared" si="42"/>
        <v>-409143294.04999995</v>
      </c>
      <c r="CY83" s="301">
        <f t="shared" si="42"/>
        <v>-581824411.84000003</v>
      </c>
      <c r="CZ83" s="378">
        <f t="shared" si="42"/>
        <v>-143129350.49000001</v>
      </c>
      <c r="DA83" s="378">
        <f t="shared" si="42"/>
        <v>-310330770.40999997</v>
      </c>
      <c r="DB83" s="378">
        <f t="shared" si="42"/>
        <v>-468938191.64999998</v>
      </c>
      <c r="DC83" s="378">
        <f t="shared" si="42"/>
        <v>-634700391.73000002</v>
      </c>
      <c r="DD83" s="378">
        <f t="shared" si="42"/>
        <v>-149861961.94</v>
      </c>
      <c r="DE83" s="378">
        <f t="shared" si="42"/>
        <v>-341225010.14999998</v>
      </c>
      <c r="DF83" s="378">
        <f t="shared" si="42"/>
        <v>-541336197.42999995</v>
      </c>
      <c r="DG83" s="378">
        <f t="shared" si="42"/>
        <v>-719550075.19000006</v>
      </c>
      <c r="DH83" s="378">
        <f t="shared" si="42"/>
        <v>-187318327.67000002</v>
      </c>
      <c r="DI83" s="378">
        <f t="shared" si="42"/>
        <v>-369134133.25999999</v>
      </c>
      <c r="DJ83" s="378">
        <f t="shared" ref="DJ83" si="43">DJ23</f>
        <v>-561036169.43000007</v>
      </c>
    </row>
    <row r="84" spans="1:114" s="51" customFormat="1">
      <c r="A84" s="48"/>
      <c r="B84" s="27" t="s">
        <v>60</v>
      </c>
      <c r="C84" s="66">
        <v>-10742</v>
      </c>
      <c r="D84" s="66">
        <v>-21197</v>
      </c>
      <c r="E84" s="66">
        <v>-33023</v>
      </c>
      <c r="F84" s="66">
        <v>-45541</v>
      </c>
      <c r="G84" s="66">
        <v>-12550</v>
      </c>
      <c r="H84" s="66">
        <v>-25383.487999999998</v>
      </c>
      <c r="I84" s="66">
        <v>-42023</v>
      </c>
      <c r="J84" s="66">
        <v>-54397</v>
      </c>
      <c r="K84" s="66">
        <v>-17186</v>
      </c>
      <c r="L84" s="66">
        <v>-35156</v>
      </c>
      <c r="M84" s="66">
        <v>-55619</v>
      </c>
      <c r="N84" s="66">
        <v>-74001</v>
      </c>
      <c r="O84" s="66">
        <v>-22671</v>
      </c>
      <c r="P84" s="66">
        <v>-44206</v>
      </c>
      <c r="Q84" s="66">
        <v>-66725</v>
      </c>
      <c r="R84" s="66">
        <v>-92397</v>
      </c>
      <c r="S84" s="66">
        <v>-23961</v>
      </c>
      <c r="T84" s="66">
        <v>-47982</v>
      </c>
      <c r="U84" s="66">
        <v>-73773</v>
      </c>
      <c r="V84" s="66">
        <v>-98857</v>
      </c>
      <c r="W84" s="66">
        <v>-28123</v>
      </c>
      <c r="X84" s="66">
        <v>-58747</v>
      </c>
      <c r="Y84" s="66">
        <v>-84677</v>
      </c>
      <c r="Z84" s="66">
        <v>-110518</v>
      </c>
      <c r="AA84" s="66">
        <v>-30457</v>
      </c>
      <c r="AB84" s="66">
        <v>-58133</v>
      </c>
      <c r="AC84" s="66">
        <v>-89787</v>
      </c>
      <c r="AD84" s="66">
        <v>-119161</v>
      </c>
      <c r="AE84" s="66">
        <v>-29564</v>
      </c>
      <c r="AF84" s="66">
        <v>-29564.254989999998</v>
      </c>
      <c r="AG84" s="66">
        <v>-61411</v>
      </c>
      <c r="AH84" s="66">
        <v>-92212.928</v>
      </c>
      <c r="AI84" s="66">
        <v>-123552.04586</v>
      </c>
      <c r="AJ84" s="66">
        <v>-32742</v>
      </c>
      <c r="AK84" s="66">
        <v>-62572</v>
      </c>
      <c r="AL84" s="298">
        <v>-98093972.620000005</v>
      </c>
      <c r="AM84" s="298">
        <v>-134324128.59999999</v>
      </c>
      <c r="AN84" s="298">
        <v>-38604946.939999998</v>
      </c>
      <c r="AO84" s="298">
        <v>-79725230.420000002</v>
      </c>
      <c r="AP84" s="298">
        <v>-122912203.23999999</v>
      </c>
      <c r="AQ84" s="298">
        <v>-166615656.62</v>
      </c>
      <c r="AR84" s="298">
        <v>-42841537.619999997</v>
      </c>
      <c r="AS84" s="298">
        <f t="shared" ref="AS84:BE84" si="44">AS24</f>
        <v>-86143832.219999999</v>
      </c>
      <c r="AT84" s="298">
        <f t="shared" si="44"/>
        <v>-134308575.53999999</v>
      </c>
      <c r="AU84" s="298">
        <f t="shared" si="44"/>
        <v>-183009349.24000001</v>
      </c>
      <c r="AV84" s="298">
        <f t="shared" si="44"/>
        <v>-49244862.159999996</v>
      </c>
      <c r="AW84" s="298">
        <f t="shared" si="44"/>
        <v>-98478365.569999993</v>
      </c>
      <c r="AX84" s="298">
        <f t="shared" si="44"/>
        <v>-155783537.88999999</v>
      </c>
      <c r="AY84" s="298">
        <f t="shared" si="44"/>
        <v>-210244329.53999999</v>
      </c>
      <c r="AZ84" s="298">
        <f t="shared" si="44"/>
        <v>-53054688.609999999</v>
      </c>
      <c r="BA84" s="298">
        <f t="shared" si="44"/>
        <v>-114789174.56</v>
      </c>
      <c r="BB84" s="298">
        <f t="shared" si="44"/>
        <v>-178734868.72999999</v>
      </c>
      <c r="BC84" s="298">
        <f t="shared" si="44"/>
        <v>-241129232.91</v>
      </c>
      <c r="BD84" s="298">
        <f t="shared" si="44"/>
        <v>-66464856.860000007</v>
      </c>
      <c r="BE84" s="298">
        <f t="shared" si="44"/>
        <v>-128569195.12</v>
      </c>
      <c r="BF84" s="298">
        <f t="shared" ref="BF84" si="45">BF24</f>
        <v>-192461276.49000001</v>
      </c>
      <c r="BG84" s="100"/>
      <c r="BH84" s="66">
        <v>-10742</v>
      </c>
      <c r="BI84" s="66">
        <v>-21197</v>
      </c>
      <c r="BJ84" s="66">
        <v>-33023</v>
      </c>
      <c r="BK84" s="66">
        <v>-45541</v>
      </c>
      <c r="BL84" s="66">
        <v>-12550</v>
      </c>
      <c r="BM84" s="66">
        <v>-25383.487999999998</v>
      </c>
      <c r="BN84" s="66">
        <v>-42023</v>
      </c>
      <c r="BO84" s="66">
        <v>-54397</v>
      </c>
      <c r="BP84" s="66">
        <v>-17186</v>
      </c>
      <c r="BQ84" s="66">
        <v>-35156</v>
      </c>
      <c r="BR84" s="66">
        <v>-55619</v>
      </c>
      <c r="BS84" s="66">
        <v>-74001</v>
      </c>
      <c r="BT84" s="66">
        <v>-22671</v>
      </c>
      <c r="BU84" s="66">
        <v>-44206</v>
      </c>
      <c r="BV84" s="66">
        <v>-66725</v>
      </c>
      <c r="BW84" s="66">
        <v>-92397</v>
      </c>
      <c r="BX84" s="66">
        <v>-23961</v>
      </c>
      <c r="BY84" s="66">
        <v>-47982</v>
      </c>
      <c r="BZ84" s="66">
        <v>-73773</v>
      </c>
      <c r="CA84" s="66">
        <v>-98857</v>
      </c>
      <c r="CB84" s="66">
        <v>-28123</v>
      </c>
      <c r="CC84" s="66">
        <v>-58747</v>
      </c>
      <c r="CD84" s="66">
        <v>-84677</v>
      </c>
      <c r="CE84" s="66">
        <v>-110518</v>
      </c>
      <c r="CF84" s="66">
        <v>-30457</v>
      </c>
      <c r="CG84" s="66">
        <v>-58133</v>
      </c>
      <c r="CH84" s="66">
        <v>-89787</v>
      </c>
      <c r="CI84" s="66">
        <v>-119161</v>
      </c>
      <c r="CJ84" s="66">
        <f t="shared" si="41"/>
        <v>-29564</v>
      </c>
      <c r="CK84" s="66">
        <v>-61411</v>
      </c>
      <c r="CL84" s="66">
        <v>-92212.928</v>
      </c>
      <c r="CM84" s="66">
        <v>-123552.04586</v>
      </c>
      <c r="CN84" s="66">
        <v>-32741.29391</v>
      </c>
      <c r="CO84" s="66">
        <v>-62571.973549999995</v>
      </c>
      <c r="CP84" s="298">
        <v>-98093972.620000005</v>
      </c>
      <c r="CQ84" s="298">
        <v>-134324128.59999999</v>
      </c>
      <c r="CR84" s="357">
        <v>-38604946.939999998</v>
      </c>
      <c r="CS84" s="357">
        <v>-79725230.420000002</v>
      </c>
      <c r="CT84" s="298">
        <v>-122912203.23999999</v>
      </c>
      <c r="CU84" s="298">
        <v>-166615656.62</v>
      </c>
      <c r="CV84" s="298">
        <v>-42841537.619999997</v>
      </c>
      <c r="CW84" s="298">
        <f t="shared" ref="CW84:DI84" si="46">CW24</f>
        <v>-86143832.219999999</v>
      </c>
      <c r="CX84" s="298">
        <f t="shared" si="46"/>
        <v>-134308870.13999999</v>
      </c>
      <c r="CY84" s="298">
        <f t="shared" si="46"/>
        <v>-183009349.24000001</v>
      </c>
      <c r="CZ84" s="357">
        <f t="shared" si="46"/>
        <v>-49244862.159999996</v>
      </c>
      <c r="DA84" s="357">
        <f t="shared" si="46"/>
        <v>-98478365.569999993</v>
      </c>
      <c r="DB84" s="357">
        <f t="shared" si="46"/>
        <v>-155783537.88999999</v>
      </c>
      <c r="DC84" s="357">
        <f t="shared" si="46"/>
        <v>-210244329.53999999</v>
      </c>
      <c r="DD84" s="357">
        <f t="shared" si="46"/>
        <v>-53054688.609999999</v>
      </c>
      <c r="DE84" s="357">
        <f t="shared" si="46"/>
        <v>-114789174.56</v>
      </c>
      <c r="DF84" s="357">
        <f t="shared" si="46"/>
        <v>-178734868.72999999</v>
      </c>
      <c r="DG84" s="357">
        <f t="shared" si="46"/>
        <v>-241129232.91</v>
      </c>
      <c r="DH84" s="357">
        <f t="shared" si="46"/>
        <v>-66464856.860000007</v>
      </c>
      <c r="DI84" s="357">
        <f t="shared" si="46"/>
        <v>-128569195.12</v>
      </c>
      <c r="DJ84" s="357">
        <f t="shared" ref="DJ84" si="47">DJ24</f>
        <v>-192461276.49000001</v>
      </c>
    </row>
    <row r="85" spans="1:114" s="51" customFormat="1">
      <c r="A85" s="48"/>
      <c r="B85" s="176" t="s">
        <v>27</v>
      </c>
      <c r="C85" s="177">
        <v>-2119</v>
      </c>
      <c r="D85" s="177">
        <v>-4684</v>
      </c>
      <c r="E85" s="177">
        <v>-7145</v>
      </c>
      <c r="F85" s="177">
        <v>-20958</v>
      </c>
      <c r="G85" s="177">
        <v>-1952</v>
      </c>
      <c r="H85" s="177">
        <v>-4130.0389999999998</v>
      </c>
      <c r="I85" s="177">
        <v>-13345</v>
      </c>
      <c r="J85" s="177">
        <v>-27261</v>
      </c>
      <c r="K85" s="177">
        <v>-31367</v>
      </c>
      <c r="L85" s="177">
        <v>-55913</v>
      </c>
      <c r="M85" s="177">
        <v>-77783</v>
      </c>
      <c r="N85" s="177">
        <v>-133213</v>
      </c>
      <c r="O85" s="177">
        <v>-19637</v>
      </c>
      <c r="P85" s="177">
        <v>-32711</v>
      </c>
      <c r="Q85" s="177">
        <v>-54471</v>
      </c>
      <c r="R85" s="177">
        <v>-89109</v>
      </c>
      <c r="S85" s="177">
        <v>-6843</v>
      </c>
      <c r="T85" s="177">
        <v>-16677</v>
      </c>
      <c r="U85" s="177">
        <v>-38982</v>
      </c>
      <c r="V85" s="177">
        <v>-57532</v>
      </c>
      <c r="W85" s="177">
        <v>439</v>
      </c>
      <c r="X85" s="177">
        <v>-4256</v>
      </c>
      <c r="Y85" s="177">
        <v>-30685</v>
      </c>
      <c r="Z85" s="177">
        <v>-74438</v>
      </c>
      <c r="AA85" s="177">
        <v>-20747</v>
      </c>
      <c r="AB85" s="177">
        <v>-27479</v>
      </c>
      <c r="AC85" s="177">
        <v>-54009</v>
      </c>
      <c r="AD85" s="177">
        <v>-119271</v>
      </c>
      <c r="AE85" s="177">
        <v>-18843</v>
      </c>
      <c r="AF85" s="177">
        <v>-23978</v>
      </c>
      <c r="AG85" s="177">
        <v>-57170</v>
      </c>
      <c r="AH85" s="177">
        <v>-105719.92600000001</v>
      </c>
      <c r="AI85" s="177">
        <v>-281116</v>
      </c>
      <c r="AJ85" s="177">
        <v>-63470</v>
      </c>
      <c r="AK85" s="177">
        <v>-126538</v>
      </c>
      <c r="AL85" s="299">
        <v>-294533872.56999999</v>
      </c>
      <c r="AM85" s="299">
        <v>-477661557.30000001</v>
      </c>
      <c r="AN85" s="299">
        <v>-194851028.81999999</v>
      </c>
      <c r="AO85" s="299">
        <v>-444647614.88999999</v>
      </c>
      <c r="AP85" s="299">
        <v>-665228928.75999999</v>
      </c>
      <c r="AQ85" s="299">
        <v>-922080052.21000004</v>
      </c>
      <c r="AR85" s="299">
        <v>-168580734.19999999</v>
      </c>
      <c r="AS85" s="299">
        <f t="shared" ref="AS85:BE85" si="48">AS25</f>
        <v>-264887543.55000001</v>
      </c>
      <c r="AT85" s="299">
        <f t="shared" si="48"/>
        <v>-421274292.39999998</v>
      </c>
      <c r="AU85" s="299">
        <f t="shared" si="48"/>
        <v>-501811287.75999999</v>
      </c>
      <c r="AV85" s="299">
        <f t="shared" si="48"/>
        <v>-36269408.899999999</v>
      </c>
      <c r="AW85" s="299">
        <f t="shared" si="48"/>
        <v>-87589164.459999993</v>
      </c>
      <c r="AX85" s="299">
        <f t="shared" si="48"/>
        <v>-185012267.41999999</v>
      </c>
      <c r="AY85" s="299">
        <f t="shared" si="48"/>
        <v>-338482361.38</v>
      </c>
      <c r="AZ85" s="299">
        <f t="shared" si="48"/>
        <v>-73889443.670000017</v>
      </c>
      <c r="BA85" s="299">
        <f t="shared" si="48"/>
        <v>-246639512.06</v>
      </c>
      <c r="BB85" s="299">
        <f t="shared" si="48"/>
        <v>-446453682.87</v>
      </c>
      <c r="BC85" s="299">
        <f t="shared" si="48"/>
        <v>-1049657935.1900001</v>
      </c>
      <c r="BD85" s="299">
        <f t="shared" si="48"/>
        <v>-81597814.49000001</v>
      </c>
      <c r="BE85" s="299">
        <f t="shared" si="48"/>
        <v>-380665032.57999998</v>
      </c>
      <c r="BF85" s="299">
        <f t="shared" ref="BF85" si="49">BF25</f>
        <v>-716957023.29999995</v>
      </c>
      <c r="BG85" s="100"/>
      <c r="BH85" s="177">
        <v>-61</v>
      </c>
      <c r="BI85" s="177">
        <v>-180</v>
      </c>
      <c r="BJ85" s="177">
        <v>-451</v>
      </c>
      <c r="BK85" s="177">
        <v>-909</v>
      </c>
      <c r="BL85" s="177">
        <v>-176</v>
      </c>
      <c r="BM85" s="177">
        <v>-421.33199999999999</v>
      </c>
      <c r="BN85" s="177">
        <v>-776</v>
      </c>
      <c r="BO85" s="177">
        <v>-1229</v>
      </c>
      <c r="BP85" s="177">
        <v>-146</v>
      </c>
      <c r="BQ85" s="177">
        <v>-503</v>
      </c>
      <c r="BR85" s="177">
        <v>-980</v>
      </c>
      <c r="BS85" s="177">
        <v>-1965</v>
      </c>
      <c r="BT85" s="177">
        <v>-255</v>
      </c>
      <c r="BU85" s="177">
        <v>-640</v>
      </c>
      <c r="BV85" s="177">
        <v>-890</v>
      </c>
      <c r="BW85" s="177">
        <v>-1430</v>
      </c>
      <c r="BX85" s="177">
        <v>-888</v>
      </c>
      <c r="BY85" s="177">
        <v>-718</v>
      </c>
      <c r="BZ85" s="177">
        <v>-1082</v>
      </c>
      <c r="CA85" s="177">
        <v>-1629</v>
      </c>
      <c r="CB85" s="177">
        <v>-143</v>
      </c>
      <c r="CC85" s="177">
        <v>-570</v>
      </c>
      <c r="CD85" s="177">
        <v>-1298</v>
      </c>
      <c r="CE85" s="177">
        <v>-1956</v>
      </c>
      <c r="CF85" s="177">
        <v>-276</v>
      </c>
      <c r="CG85" s="177">
        <v>-737</v>
      </c>
      <c r="CH85" s="177">
        <v>-1447</v>
      </c>
      <c r="CI85" s="177">
        <v>-2595</v>
      </c>
      <c r="CJ85" s="177">
        <f t="shared" si="41"/>
        <v>-327</v>
      </c>
      <c r="CK85" s="177">
        <v>-1160</v>
      </c>
      <c r="CL85" s="177">
        <v>-1917</v>
      </c>
      <c r="CM85" s="177">
        <v>-2551.3039899999999</v>
      </c>
      <c r="CN85" s="177">
        <v>-55.086910000000003</v>
      </c>
      <c r="CO85" s="177">
        <v>-734.30478000000005</v>
      </c>
      <c r="CP85" s="299">
        <v>-1530893.35</v>
      </c>
      <c r="CQ85" s="299">
        <v>-2448074.2200000002</v>
      </c>
      <c r="CR85" s="358">
        <v>-319997.59999999998</v>
      </c>
      <c r="CS85" s="358">
        <v>-1093889.77</v>
      </c>
      <c r="CT85" s="299">
        <v>-2088584.23</v>
      </c>
      <c r="CU85" s="299">
        <v>-3818198.28</v>
      </c>
      <c r="CV85" s="299">
        <v>-708786.37</v>
      </c>
      <c r="CW85" s="299">
        <f t="shared" ref="CW85:DI85" si="50">CW25</f>
        <v>-2359421.41</v>
      </c>
      <c r="CX85" s="299">
        <f t="shared" si="50"/>
        <v>-4056451.33</v>
      </c>
      <c r="CY85" s="299">
        <f t="shared" si="50"/>
        <v>-5597868.0199999996</v>
      </c>
      <c r="CZ85" s="358">
        <f t="shared" si="50"/>
        <v>-686147.43</v>
      </c>
      <c r="DA85" s="358">
        <f t="shared" si="50"/>
        <v>-2433003</v>
      </c>
      <c r="DB85" s="358">
        <f t="shared" si="50"/>
        <v>-4146585.45</v>
      </c>
      <c r="DC85" s="358">
        <f t="shared" si="50"/>
        <v>-6762346.5</v>
      </c>
      <c r="DD85" s="358">
        <f t="shared" si="50"/>
        <v>-2098617.33</v>
      </c>
      <c r="DE85" s="358">
        <f t="shared" si="50"/>
        <v>-3797808.74</v>
      </c>
      <c r="DF85" s="358">
        <f t="shared" si="50"/>
        <v>-14367807.560000001</v>
      </c>
      <c r="DG85" s="358">
        <f t="shared" si="50"/>
        <v>-19255919.34</v>
      </c>
      <c r="DH85" s="358">
        <f t="shared" si="50"/>
        <v>-1446606.6800000002</v>
      </c>
      <c r="DI85" s="358">
        <f t="shared" si="50"/>
        <v>-3322244.1</v>
      </c>
      <c r="DJ85" s="358">
        <f t="shared" ref="DJ85" si="51">DJ25</f>
        <v>-5844591.2999999998</v>
      </c>
    </row>
    <row r="86" spans="1:114" s="51" customFormat="1">
      <c r="A86" s="48"/>
      <c r="B86" s="27" t="s">
        <v>63</v>
      </c>
      <c r="C86" s="66">
        <v>-4030</v>
      </c>
      <c r="D86" s="66">
        <v>-9256</v>
      </c>
      <c r="E86" s="66">
        <v>-17500</v>
      </c>
      <c r="F86" s="66">
        <v>-27753</v>
      </c>
      <c r="G86" s="66">
        <v>-9332</v>
      </c>
      <c r="H86" s="66">
        <v>-23315.654999999999</v>
      </c>
      <c r="I86" s="66">
        <v>-38664</v>
      </c>
      <c r="J86" s="66">
        <v>-66427</v>
      </c>
      <c r="K86" s="66">
        <v>-13766</v>
      </c>
      <c r="L86" s="66">
        <v>-36276</v>
      </c>
      <c r="M86" s="66">
        <v>-55406</v>
      </c>
      <c r="N86" s="66">
        <v>-76407</v>
      </c>
      <c r="O86" s="66">
        <v>-7226</v>
      </c>
      <c r="P86" s="66">
        <v>-18051</v>
      </c>
      <c r="Q86" s="66">
        <v>-29276</v>
      </c>
      <c r="R86" s="66">
        <v>-41834</v>
      </c>
      <c r="S86" s="66">
        <v>-9910</v>
      </c>
      <c r="T86" s="66">
        <v>-19485</v>
      </c>
      <c r="U86" s="66">
        <v>-31217</v>
      </c>
      <c r="V86" s="66">
        <v>-45379</v>
      </c>
      <c r="W86" s="66">
        <v>-6901</v>
      </c>
      <c r="X86" s="66">
        <v>-17318</v>
      </c>
      <c r="Y86" s="66">
        <v>-30445</v>
      </c>
      <c r="Z86" s="66">
        <v>-43950</v>
      </c>
      <c r="AA86" s="66">
        <v>-9023</v>
      </c>
      <c r="AB86" s="66">
        <v>-21898</v>
      </c>
      <c r="AC86" s="66">
        <v>-36171</v>
      </c>
      <c r="AD86" s="66">
        <v>-52664</v>
      </c>
      <c r="AE86" s="66">
        <v>-10115</v>
      </c>
      <c r="AF86" s="66">
        <v>-10115</v>
      </c>
      <c r="AG86" s="66">
        <v>-24357</v>
      </c>
      <c r="AH86" s="66">
        <v>-38283.756000000001</v>
      </c>
      <c r="AI86" s="66">
        <v>-57607</v>
      </c>
      <c r="AJ86" s="66">
        <v>-11730</v>
      </c>
      <c r="AK86" s="66">
        <v>-27221</v>
      </c>
      <c r="AL86" s="298">
        <v>-40998997.93</v>
      </c>
      <c r="AM86" s="298">
        <v>-61580467.539999999</v>
      </c>
      <c r="AN86" s="298">
        <v>-14305043.529999999</v>
      </c>
      <c r="AO86" s="298">
        <v>-34346073.990000002</v>
      </c>
      <c r="AP86" s="298">
        <v>-50367781.539999999</v>
      </c>
      <c r="AQ86" s="298">
        <v>-72863593.969999999</v>
      </c>
      <c r="AR86" s="298">
        <v>-11954907.67</v>
      </c>
      <c r="AS86" s="298">
        <f t="shared" ref="AS86:BE86" si="52">AS26</f>
        <v>-35766402.789999999</v>
      </c>
      <c r="AT86" s="298">
        <f t="shared" si="52"/>
        <v>-56696457.759999998</v>
      </c>
      <c r="AU86" s="298">
        <f t="shared" si="52"/>
        <v>-85400729.140000001</v>
      </c>
      <c r="AV86" s="298">
        <f t="shared" si="52"/>
        <v>-15102321.199999999</v>
      </c>
      <c r="AW86" s="298">
        <f t="shared" si="52"/>
        <v>-44080162.380000003</v>
      </c>
      <c r="AX86" s="298">
        <f t="shared" si="52"/>
        <v>-64627903.509999998</v>
      </c>
      <c r="AY86" s="298">
        <f t="shared" si="52"/>
        <v>-89623885.280000001</v>
      </c>
      <c r="AZ86" s="298">
        <f t="shared" si="52"/>
        <v>-15666885.829999998</v>
      </c>
      <c r="BA86" s="298">
        <f t="shared" si="52"/>
        <v>-48662430</v>
      </c>
      <c r="BB86" s="298">
        <f t="shared" si="52"/>
        <v>-93312060.739999995</v>
      </c>
      <c r="BC86" s="298">
        <f t="shared" si="52"/>
        <v>-126348433.98999999</v>
      </c>
      <c r="BD86" s="298">
        <f t="shared" si="52"/>
        <v>-20542166.529999997</v>
      </c>
      <c r="BE86" s="298">
        <f t="shared" si="52"/>
        <v>-47581389.479999997</v>
      </c>
      <c r="BF86" s="298">
        <f t="shared" ref="BF86" si="53">BF26</f>
        <v>-73516285.739999995</v>
      </c>
      <c r="BG86" s="100"/>
      <c r="BH86" s="66">
        <v>-4030</v>
      </c>
      <c r="BI86" s="66">
        <v>-9256</v>
      </c>
      <c r="BJ86" s="66">
        <v>-17500</v>
      </c>
      <c r="BK86" s="66">
        <v>-27753</v>
      </c>
      <c r="BL86" s="66">
        <v>-9332</v>
      </c>
      <c r="BM86" s="66">
        <v>-23315.654999999999</v>
      </c>
      <c r="BN86" s="66">
        <v>-38664</v>
      </c>
      <c r="BO86" s="66">
        <v>-66427</v>
      </c>
      <c r="BP86" s="66">
        <v>-13764</v>
      </c>
      <c r="BQ86" s="66">
        <v>-36276</v>
      </c>
      <c r="BR86" s="66">
        <v>-55406</v>
      </c>
      <c r="BS86" s="66">
        <v>-76407</v>
      </c>
      <c r="BT86" s="66">
        <v>-7226</v>
      </c>
      <c r="BU86" s="66">
        <v>-18051</v>
      </c>
      <c r="BV86" s="66">
        <v>-29276</v>
      </c>
      <c r="BW86" s="66">
        <v>-41834</v>
      </c>
      <c r="BX86" s="66">
        <v>-9910</v>
      </c>
      <c r="BY86" s="66">
        <v>-19485</v>
      </c>
      <c r="BZ86" s="66">
        <v>-31217</v>
      </c>
      <c r="CA86" s="66">
        <v>-45379</v>
      </c>
      <c r="CB86" s="66">
        <v>-6901</v>
      </c>
      <c r="CC86" s="66">
        <v>-17318</v>
      </c>
      <c r="CD86" s="66">
        <v>-30445</v>
      </c>
      <c r="CE86" s="66">
        <v>-43950</v>
      </c>
      <c r="CF86" s="66">
        <v>-9023</v>
      </c>
      <c r="CG86" s="66">
        <v>-21898</v>
      </c>
      <c r="CH86" s="66">
        <v>-36171</v>
      </c>
      <c r="CI86" s="66">
        <v>-52664</v>
      </c>
      <c r="CJ86" s="66">
        <f t="shared" si="41"/>
        <v>-10115</v>
      </c>
      <c r="CK86" s="66">
        <v>-24357</v>
      </c>
      <c r="CL86" s="66">
        <v>-38285</v>
      </c>
      <c r="CM86" s="66">
        <v>-57607.282719999996</v>
      </c>
      <c r="CN86" s="66">
        <v>-11730.521339999999</v>
      </c>
      <c r="CO86" s="66">
        <v>-27219.891780000002</v>
      </c>
      <c r="CP86" s="298">
        <v>-40998997.93</v>
      </c>
      <c r="CQ86" s="298">
        <v>-61580467.539999999</v>
      </c>
      <c r="CR86" s="357">
        <v>-14305043.529999999</v>
      </c>
      <c r="CS86" s="357">
        <v>-34346673.990000002</v>
      </c>
      <c r="CT86" s="298">
        <v>-50368381.539999999</v>
      </c>
      <c r="CU86" s="298">
        <v>-72863593.969999999</v>
      </c>
      <c r="CV86" s="298">
        <v>-11954907.67</v>
      </c>
      <c r="CW86" s="298">
        <f t="shared" ref="CW86:DI86" si="54">CW26</f>
        <v>-35766402.789999999</v>
      </c>
      <c r="CX86" s="298">
        <f t="shared" si="54"/>
        <v>-56696457.759999998</v>
      </c>
      <c r="CY86" s="298">
        <f t="shared" si="54"/>
        <v>-85400729.140000001</v>
      </c>
      <c r="CZ86" s="357">
        <f t="shared" si="54"/>
        <v>-15102321.199999999</v>
      </c>
      <c r="DA86" s="357">
        <f t="shared" si="54"/>
        <v>-44080162.380000003</v>
      </c>
      <c r="DB86" s="357">
        <f t="shared" si="54"/>
        <v>-64627903.509999998</v>
      </c>
      <c r="DC86" s="357">
        <f t="shared" si="54"/>
        <v>-89623885.280000001</v>
      </c>
      <c r="DD86" s="357">
        <f t="shared" si="54"/>
        <v>-15666885.829999998</v>
      </c>
      <c r="DE86" s="357">
        <f t="shared" si="54"/>
        <v>-48662430</v>
      </c>
      <c r="DF86" s="357">
        <f t="shared" si="54"/>
        <v>-93312060.739999995</v>
      </c>
      <c r="DG86" s="357">
        <f t="shared" si="54"/>
        <v>-126348433.98999999</v>
      </c>
      <c r="DH86" s="357">
        <f t="shared" si="54"/>
        <v>-20542166.529999997</v>
      </c>
      <c r="DI86" s="357">
        <f t="shared" si="54"/>
        <v>-47581389.479999997</v>
      </c>
      <c r="DJ86" s="357">
        <f t="shared" ref="DJ86" si="55">DJ26</f>
        <v>-73516285.739999995</v>
      </c>
    </row>
    <row r="87" spans="1:114" s="51" customFormat="1">
      <c r="A87" s="48"/>
      <c r="B87" s="176" t="s">
        <v>9</v>
      </c>
      <c r="C87" s="177">
        <v>-373</v>
      </c>
      <c r="D87" s="177">
        <v>-746</v>
      </c>
      <c r="E87" s="177">
        <v>-1117</v>
      </c>
      <c r="F87" s="177">
        <v>-1501</v>
      </c>
      <c r="G87" s="177">
        <v>-368</v>
      </c>
      <c r="H87" s="177">
        <v>-736.30500000000006</v>
      </c>
      <c r="I87" s="177">
        <v>-1211</v>
      </c>
      <c r="J87" s="177">
        <v>-1688</v>
      </c>
      <c r="K87" s="177">
        <v>-439</v>
      </c>
      <c r="L87" s="177">
        <v>-855</v>
      </c>
      <c r="M87" s="177">
        <v>-1369</v>
      </c>
      <c r="N87" s="177">
        <v>-1680</v>
      </c>
      <c r="O87" s="177">
        <v>-386</v>
      </c>
      <c r="P87" s="177">
        <v>-735</v>
      </c>
      <c r="Q87" s="177">
        <v>-1079</v>
      </c>
      <c r="R87" s="177">
        <v>-1445</v>
      </c>
      <c r="S87" s="177">
        <v>-405</v>
      </c>
      <c r="T87" s="177">
        <v>-794</v>
      </c>
      <c r="U87" s="177">
        <v>-1222</v>
      </c>
      <c r="V87" s="177">
        <v>-1743</v>
      </c>
      <c r="W87" s="177">
        <v>-1145</v>
      </c>
      <c r="X87" s="177">
        <v>-1785</v>
      </c>
      <c r="Y87" s="177">
        <v>-2491</v>
      </c>
      <c r="Z87" s="177">
        <v>-3320</v>
      </c>
      <c r="AA87" s="177">
        <v>-815</v>
      </c>
      <c r="AB87" s="177">
        <v>-1624</v>
      </c>
      <c r="AC87" s="177">
        <v>-2573</v>
      </c>
      <c r="AD87" s="177">
        <v>-3926</v>
      </c>
      <c r="AE87" s="177">
        <v>-1484</v>
      </c>
      <c r="AF87" s="177">
        <v>-1483.88355</v>
      </c>
      <c r="AG87" s="177">
        <v>-3081</v>
      </c>
      <c r="AH87" s="177">
        <v>-4740.732</v>
      </c>
      <c r="AI87" s="177">
        <v>-6400</v>
      </c>
      <c r="AJ87" s="177">
        <v>-3386</v>
      </c>
      <c r="AK87" s="177">
        <v>-6584</v>
      </c>
      <c r="AL87" s="299">
        <v>-10374624.6</v>
      </c>
      <c r="AM87" s="299">
        <v>-13200760.119999999</v>
      </c>
      <c r="AN87" s="299">
        <v>-3445912.08</v>
      </c>
      <c r="AO87" s="299">
        <v>-7490916.5099999998</v>
      </c>
      <c r="AP87" s="299">
        <v>-12102000</v>
      </c>
      <c r="AQ87" s="299">
        <v>-15279206.109999999</v>
      </c>
      <c r="AR87" s="299">
        <v>-4686242.99</v>
      </c>
      <c r="AS87" s="299">
        <f t="shared" ref="AS87:BE87" si="56">AS27</f>
        <v>-10495345.75</v>
      </c>
      <c r="AT87" s="299">
        <f t="shared" si="56"/>
        <v>-16511171.98</v>
      </c>
      <c r="AU87" s="299">
        <f t="shared" si="56"/>
        <v>-22652761.27</v>
      </c>
      <c r="AV87" s="299">
        <f t="shared" si="56"/>
        <v>-6855758.29</v>
      </c>
      <c r="AW87" s="299">
        <f t="shared" si="56"/>
        <v>-13946662.51</v>
      </c>
      <c r="AX87" s="299">
        <f t="shared" si="56"/>
        <v>-19726325.73</v>
      </c>
      <c r="AY87" s="299">
        <f t="shared" si="56"/>
        <v>-24977954.199999999</v>
      </c>
      <c r="AZ87" s="299">
        <f t="shared" si="56"/>
        <v>-15666885.829999998</v>
      </c>
      <c r="BA87" s="299">
        <f t="shared" si="56"/>
        <v>-9024689.2300000004</v>
      </c>
      <c r="BB87" s="299">
        <f t="shared" si="56"/>
        <v>-12793796.470000001</v>
      </c>
      <c r="BC87" s="299">
        <f t="shared" si="56"/>
        <v>-17924592.280000001</v>
      </c>
      <c r="BD87" s="299">
        <f t="shared" si="56"/>
        <v>-4627092.26</v>
      </c>
      <c r="BE87" s="299">
        <f t="shared" si="56"/>
        <v>-9922430.6600000001</v>
      </c>
      <c r="BF87" s="299">
        <f t="shared" ref="BF87" si="57">BF27</f>
        <v>-14842338.66</v>
      </c>
      <c r="BG87" s="100"/>
      <c r="BH87" s="177">
        <v>-30038</v>
      </c>
      <c r="BI87" s="177">
        <v>-60821</v>
      </c>
      <c r="BJ87" s="177">
        <v>-91212</v>
      </c>
      <c r="BK87" s="177">
        <v>-125287</v>
      </c>
      <c r="BL87" s="177">
        <v>-31513</v>
      </c>
      <c r="BM87" s="177">
        <v>-63003.171999999999</v>
      </c>
      <c r="BN87" s="177">
        <v>-112155</v>
      </c>
      <c r="BO87" s="177">
        <v>-161391</v>
      </c>
      <c r="BP87" s="177">
        <v>-51498</v>
      </c>
      <c r="BQ87" s="177">
        <v>-102198</v>
      </c>
      <c r="BR87" s="177">
        <v>-152997</v>
      </c>
      <c r="BS87" s="177">
        <v>-203883</v>
      </c>
      <c r="BT87" s="177">
        <v>-50195</v>
      </c>
      <c r="BU87" s="177">
        <v>-159681</v>
      </c>
      <c r="BV87" s="177">
        <v>-223777</v>
      </c>
      <c r="BW87" s="177">
        <v>-201697</v>
      </c>
      <c r="BX87" s="177">
        <v>-50717</v>
      </c>
      <c r="BY87" s="177">
        <v>-101079</v>
      </c>
      <c r="BZ87" s="177">
        <v>-152555</v>
      </c>
      <c r="CA87" s="177">
        <v>-205224</v>
      </c>
      <c r="CB87" s="177">
        <v>-50272</v>
      </c>
      <c r="CC87" s="177">
        <v>-100207</v>
      </c>
      <c r="CD87" s="177">
        <v>-150646</v>
      </c>
      <c r="CE87" s="177">
        <v>-201261</v>
      </c>
      <c r="CF87" s="177">
        <v>-46946</v>
      </c>
      <c r="CG87" s="177">
        <v>-93833</v>
      </c>
      <c r="CH87" s="177">
        <v>-141051</v>
      </c>
      <c r="CI87" s="177">
        <v>-188665</v>
      </c>
      <c r="CJ87" s="177">
        <f t="shared" si="41"/>
        <v>-47191</v>
      </c>
      <c r="CK87" s="177">
        <v>-94575</v>
      </c>
      <c r="CL87" s="177">
        <v>-142902</v>
      </c>
      <c r="CM87" s="177">
        <v>-191785.14100999999</v>
      </c>
      <c r="CN87" s="177">
        <v>-47678.285510000002</v>
      </c>
      <c r="CO87" s="177">
        <v>-96026.115879999998</v>
      </c>
      <c r="CP87" s="299">
        <v>-145471788.86000001</v>
      </c>
      <c r="CQ87" s="299">
        <v>-195209523.62</v>
      </c>
      <c r="CR87" s="358">
        <v>-57107873.659999996</v>
      </c>
      <c r="CS87" s="358">
        <v>-117657356.2</v>
      </c>
      <c r="CT87" s="299">
        <v>-179512035.94</v>
      </c>
      <c r="CU87" s="299">
        <v>-242134578.34</v>
      </c>
      <c r="CV87" s="299">
        <v>-63091472.119999997</v>
      </c>
      <c r="CW87" s="299">
        <f t="shared" ref="CW87:DI87" si="58">CW27</f>
        <v>-127399391.95</v>
      </c>
      <c r="CX87" s="299">
        <f t="shared" si="58"/>
        <v>-191641860.59999999</v>
      </c>
      <c r="CY87" s="299">
        <f t="shared" si="58"/>
        <v>-260435412.88</v>
      </c>
      <c r="CZ87" s="358">
        <f t="shared" si="58"/>
        <v>-71448832.370000005</v>
      </c>
      <c r="DA87" s="358">
        <f t="shared" si="58"/>
        <v>-143436233.94999999</v>
      </c>
      <c r="DB87" s="358">
        <f t="shared" si="58"/>
        <v>-216275375.55000001</v>
      </c>
      <c r="DC87" s="358">
        <f t="shared" si="58"/>
        <v>-288630569.57999998</v>
      </c>
      <c r="DD87" s="358">
        <f t="shared" si="58"/>
        <v>-73594913.560000002</v>
      </c>
      <c r="DE87" s="358">
        <f t="shared" si="58"/>
        <v>-166825392.97</v>
      </c>
      <c r="DF87" s="358">
        <f t="shared" si="58"/>
        <v>-262143301.19999999</v>
      </c>
      <c r="DG87" s="358">
        <f t="shared" si="58"/>
        <v>-332595708.72000003</v>
      </c>
      <c r="DH87" s="358">
        <f t="shared" si="58"/>
        <v>-88312889.679999992</v>
      </c>
      <c r="DI87" s="358">
        <f t="shared" si="58"/>
        <v>-175622978.63999999</v>
      </c>
      <c r="DJ87" s="358">
        <f t="shared" ref="DJ87" si="59">DJ27</f>
        <v>-262547153.53</v>
      </c>
    </row>
    <row r="88" spans="1:114" s="51" customFormat="1">
      <c r="A88" s="48"/>
      <c r="B88" s="27" t="s">
        <v>265</v>
      </c>
      <c r="C88" s="66">
        <v>-323</v>
      </c>
      <c r="D88" s="66">
        <v>-3171</v>
      </c>
      <c r="E88" s="66">
        <v>-3536</v>
      </c>
      <c r="F88" s="66">
        <v>0</v>
      </c>
      <c r="G88" s="66">
        <v>0</v>
      </c>
      <c r="H88" s="66">
        <v>0</v>
      </c>
      <c r="I88" s="66">
        <v>0</v>
      </c>
      <c r="J88" s="66">
        <v>0</v>
      </c>
      <c r="K88" s="66"/>
      <c r="L88" s="66"/>
      <c r="M88" s="66"/>
      <c r="N88" s="66"/>
      <c r="O88" s="66"/>
      <c r="P88" s="66">
        <v>0</v>
      </c>
      <c r="Q88" s="66">
        <v>0</v>
      </c>
      <c r="R88" s="66">
        <v>0</v>
      </c>
      <c r="S88" s="66">
        <v>0</v>
      </c>
      <c r="T88" s="66">
        <v>0</v>
      </c>
      <c r="U88" s="66">
        <v>0</v>
      </c>
      <c r="V88" s="66">
        <v>0</v>
      </c>
      <c r="W88" s="66">
        <v>0</v>
      </c>
      <c r="X88" s="66">
        <v>0</v>
      </c>
      <c r="Y88" s="66"/>
      <c r="Z88" s="66">
        <v>0</v>
      </c>
      <c r="AA88" s="66"/>
      <c r="AB88" s="66"/>
      <c r="AC88" s="66">
        <v>0</v>
      </c>
      <c r="AD88" s="66">
        <v>0</v>
      </c>
      <c r="AE88" s="66">
        <v>0</v>
      </c>
      <c r="AF88" s="66">
        <v>0</v>
      </c>
      <c r="AG88" s="66">
        <v>0</v>
      </c>
      <c r="AH88" s="66">
        <v>0</v>
      </c>
      <c r="AI88" s="66">
        <v>0</v>
      </c>
      <c r="AJ88" s="66"/>
      <c r="AK88" s="66"/>
      <c r="AL88" s="66"/>
      <c r="AM88" s="66">
        <v>0</v>
      </c>
      <c r="AN88" s="66"/>
      <c r="AO88" s="66">
        <v>0</v>
      </c>
      <c r="AP88" s="66"/>
      <c r="AQ88" s="66"/>
      <c r="AR88" s="66"/>
      <c r="AS88" s="66">
        <f t="shared" ref="AS88:BE88" si="60">AS28</f>
        <v>0</v>
      </c>
      <c r="AT88" s="66">
        <f t="shared" si="60"/>
        <v>0</v>
      </c>
      <c r="AU88" s="66">
        <f t="shared" si="60"/>
        <v>0</v>
      </c>
      <c r="AV88" s="66">
        <f t="shared" si="60"/>
        <v>0</v>
      </c>
      <c r="AW88" s="66">
        <f t="shared" si="60"/>
        <v>0</v>
      </c>
      <c r="AX88" s="66">
        <f t="shared" si="60"/>
        <v>0</v>
      </c>
      <c r="AY88" s="66">
        <f t="shared" si="60"/>
        <v>0</v>
      </c>
      <c r="AZ88" s="66">
        <f t="shared" si="60"/>
        <v>0</v>
      </c>
      <c r="BA88" s="66">
        <f t="shared" si="60"/>
        <v>0</v>
      </c>
      <c r="BB88" s="66">
        <f t="shared" si="60"/>
        <v>0</v>
      </c>
      <c r="BC88" s="66">
        <f t="shared" si="60"/>
        <v>0</v>
      </c>
      <c r="BD88" s="66">
        <f t="shared" si="60"/>
        <v>0</v>
      </c>
      <c r="BE88" s="66">
        <f t="shared" si="60"/>
        <v>0</v>
      </c>
      <c r="BF88" s="66">
        <f t="shared" ref="BF88" si="61">BF28</f>
        <v>0</v>
      </c>
      <c r="BG88" s="100"/>
      <c r="BH88" s="66">
        <v>-326</v>
      </c>
      <c r="BI88" s="66">
        <v>-3172</v>
      </c>
      <c r="BJ88" s="66">
        <v>-3536</v>
      </c>
      <c r="BK88" s="66">
        <v>0</v>
      </c>
      <c r="BL88" s="66">
        <v>0</v>
      </c>
      <c r="BM88" s="66">
        <v>0</v>
      </c>
      <c r="BN88" s="66">
        <v>0</v>
      </c>
      <c r="BO88" s="66">
        <v>0</v>
      </c>
      <c r="BP88" s="66"/>
      <c r="BQ88" s="66"/>
      <c r="BR88" s="66"/>
      <c r="BS88" s="66"/>
      <c r="BT88" s="66"/>
      <c r="BU88" s="66">
        <v>0</v>
      </c>
      <c r="BV88" s="66">
        <v>0</v>
      </c>
      <c r="BW88" s="66">
        <v>0</v>
      </c>
      <c r="BX88" s="66">
        <v>0</v>
      </c>
      <c r="BY88" s="66">
        <v>0</v>
      </c>
      <c r="BZ88" s="66">
        <v>0</v>
      </c>
      <c r="CA88" s="66">
        <v>0</v>
      </c>
      <c r="CB88" s="66">
        <v>0</v>
      </c>
      <c r="CC88" s="66">
        <v>0</v>
      </c>
      <c r="CD88" s="66"/>
      <c r="CE88" s="66"/>
      <c r="CF88" s="66"/>
      <c r="CG88" s="66"/>
      <c r="CH88" s="66">
        <v>0</v>
      </c>
      <c r="CI88" s="66">
        <v>0</v>
      </c>
      <c r="CJ88" s="66">
        <f t="shared" si="41"/>
        <v>0</v>
      </c>
      <c r="CK88" s="66">
        <v>0</v>
      </c>
      <c r="CL88" s="66">
        <v>0</v>
      </c>
      <c r="CM88" s="66">
        <v>0</v>
      </c>
      <c r="CN88" s="66"/>
      <c r="CO88" s="66">
        <v>0</v>
      </c>
      <c r="CP88" s="66" t="s">
        <v>274</v>
      </c>
      <c r="CQ88" s="66">
        <v>0</v>
      </c>
      <c r="CR88" s="374" t="s">
        <v>274</v>
      </c>
      <c r="CS88" s="374"/>
      <c r="CT88" s="66"/>
      <c r="CU88" s="66"/>
      <c r="CV88" s="66"/>
      <c r="CW88" s="66">
        <f t="shared" ref="CW88:DI88" si="62">CW28</f>
        <v>0</v>
      </c>
      <c r="CX88" s="66">
        <f t="shared" si="62"/>
        <v>0</v>
      </c>
      <c r="CY88" s="66">
        <f t="shared" si="62"/>
        <v>0</v>
      </c>
      <c r="CZ88" s="374">
        <f t="shared" si="62"/>
        <v>0</v>
      </c>
      <c r="DA88" s="374">
        <f t="shared" si="62"/>
        <v>0</v>
      </c>
      <c r="DB88" s="374">
        <f t="shared" si="62"/>
        <v>0</v>
      </c>
      <c r="DC88" s="374">
        <f t="shared" si="62"/>
        <v>0</v>
      </c>
      <c r="DD88" s="374">
        <f t="shared" si="62"/>
        <v>0</v>
      </c>
      <c r="DE88" s="374">
        <f t="shared" si="62"/>
        <v>0</v>
      </c>
      <c r="DF88" s="374">
        <f t="shared" si="62"/>
        <v>0</v>
      </c>
      <c r="DG88" s="374">
        <f t="shared" si="62"/>
        <v>0</v>
      </c>
      <c r="DH88" s="374">
        <f t="shared" si="62"/>
        <v>0</v>
      </c>
      <c r="DI88" s="374">
        <f t="shared" si="62"/>
        <v>0</v>
      </c>
      <c r="DJ88" s="374">
        <f t="shared" ref="DJ88" si="63">DJ28</f>
        <v>0</v>
      </c>
    </row>
    <row r="89" spans="1:114" s="51" customFormat="1">
      <c r="A89" s="48"/>
      <c r="B89" s="176" t="s">
        <v>61</v>
      </c>
      <c r="C89" s="177">
        <v>-1588</v>
      </c>
      <c r="D89" s="177">
        <v>-1039</v>
      </c>
      <c r="E89" s="177">
        <v>-2300</v>
      </c>
      <c r="F89" s="177">
        <v>-8781</v>
      </c>
      <c r="G89" s="177">
        <v>-4102</v>
      </c>
      <c r="H89" s="177">
        <v>-5866.6630000000005</v>
      </c>
      <c r="I89" s="177">
        <v>-12263</v>
      </c>
      <c r="J89" s="177">
        <v>-14776</v>
      </c>
      <c r="K89" s="177">
        <v>-7215</v>
      </c>
      <c r="L89" s="177">
        <v>-10569</v>
      </c>
      <c r="M89" s="177">
        <v>-14246</v>
      </c>
      <c r="N89" s="177">
        <v>-20399</v>
      </c>
      <c r="O89" s="177">
        <v>-6204</v>
      </c>
      <c r="P89" s="177">
        <v>-10550</v>
      </c>
      <c r="Q89" s="177">
        <v>-5223</v>
      </c>
      <c r="R89" s="177">
        <v>-18487</v>
      </c>
      <c r="S89" s="177">
        <v>-3388</v>
      </c>
      <c r="T89" s="177">
        <v>-9689</v>
      </c>
      <c r="U89" s="177">
        <v>-13047</v>
      </c>
      <c r="V89" s="177">
        <v>-18330</v>
      </c>
      <c r="W89" s="177">
        <v>-4474</v>
      </c>
      <c r="X89" s="177">
        <v>-13984</v>
      </c>
      <c r="Y89" s="177">
        <v>-15213</v>
      </c>
      <c r="Z89" s="177">
        <v>-23462</v>
      </c>
      <c r="AA89" s="177">
        <v>-4501</v>
      </c>
      <c r="AB89" s="177">
        <v>-11838</v>
      </c>
      <c r="AC89" s="177">
        <v>-19653</v>
      </c>
      <c r="AD89" s="177">
        <v>-24355</v>
      </c>
      <c r="AE89" s="177">
        <v>-5202</v>
      </c>
      <c r="AF89" s="177">
        <v>-5202</v>
      </c>
      <c r="AG89" s="177">
        <v>-10914</v>
      </c>
      <c r="AH89" s="177">
        <v>-17493.061000000002</v>
      </c>
      <c r="AI89" s="177">
        <v>-37963</v>
      </c>
      <c r="AJ89" s="177">
        <v>-5223</v>
      </c>
      <c r="AK89" s="177">
        <v>-8016</v>
      </c>
      <c r="AL89" s="299">
        <v>-12360518.369999999</v>
      </c>
      <c r="AM89" s="299">
        <v>-19345799.09</v>
      </c>
      <c r="AN89" s="299">
        <v>-4761685.6500000004</v>
      </c>
      <c r="AO89" s="299">
        <v>-9480000</v>
      </c>
      <c r="AP89" s="299">
        <v>-12721117.76</v>
      </c>
      <c r="AQ89" s="299">
        <v>-23684900.789999999</v>
      </c>
      <c r="AR89" s="299">
        <v>-11597112.75</v>
      </c>
      <c r="AS89" s="299">
        <f t="shared" ref="AS89:BE89" si="64">AS29</f>
        <v>-11796797.630000001</v>
      </c>
      <c r="AT89" s="299">
        <f t="shared" si="64"/>
        <v>-14802552.73</v>
      </c>
      <c r="AU89" s="299">
        <f t="shared" si="64"/>
        <v>-25357268.829999998</v>
      </c>
      <c r="AV89" s="299">
        <f t="shared" si="64"/>
        <v>-3540410.49</v>
      </c>
      <c r="AW89" s="299">
        <f t="shared" si="64"/>
        <v>-15587464.17</v>
      </c>
      <c r="AX89" s="299">
        <f t="shared" si="64"/>
        <v>-19707289.390000001</v>
      </c>
      <c r="AY89" s="299">
        <f t="shared" si="64"/>
        <v>-76785988.209999993</v>
      </c>
      <c r="AZ89" s="299">
        <f t="shared" si="64"/>
        <v>-2855798.9699999988</v>
      </c>
      <c r="BA89" s="299">
        <f t="shared" si="64"/>
        <v>-20823478.879999999</v>
      </c>
      <c r="BB89" s="299">
        <f t="shared" si="64"/>
        <v>501555.13</v>
      </c>
      <c r="BC89" s="299">
        <f t="shared" si="64"/>
        <v>-19489861.579999998</v>
      </c>
      <c r="BD89" s="299">
        <f t="shared" si="64"/>
        <v>-4550370.6400000006</v>
      </c>
      <c r="BE89" s="299">
        <f t="shared" si="64"/>
        <v>-7492547.9900000002</v>
      </c>
      <c r="BF89" s="299">
        <f t="shared" ref="BF89" si="65">BF29</f>
        <v>-16495488.52</v>
      </c>
      <c r="BG89" s="100"/>
      <c r="BH89" s="177">
        <v>-1587</v>
      </c>
      <c r="BI89" s="177">
        <v>-1039</v>
      </c>
      <c r="BJ89" s="177">
        <v>-2300</v>
      </c>
      <c r="BK89" s="177">
        <v>-8781</v>
      </c>
      <c r="BL89" s="177">
        <v>-4102</v>
      </c>
      <c r="BM89" s="177">
        <v>-5802.6629999999996</v>
      </c>
      <c r="BN89" s="177">
        <v>-12263</v>
      </c>
      <c r="BO89" s="177">
        <v>-14776</v>
      </c>
      <c r="BP89" s="177">
        <v>-7215</v>
      </c>
      <c r="BQ89" s="177">
        <v>-10579</v>
      </c>
      <c r="BR89" s="177">
        <v>-14246</v>
      </c>
      <c r="BS89" s="177">
        <v>-20399</v>
      </c>
      <c r="BT89" s="177">
        <v>-6204</v>
      </c>
      <c r="BU89" s="177">
        <v>-10551</v>
      </c>
      <c r="BV89" s="177">
        <v>-5223</v>
      </c>
      <c r="BW89" s="177">
        <v>-18487</v>
      </c>
      <c r="BX89" s="177">
        <v>-3388</v>
      </c>
      <c r="BY89" s="177">
        <v>-9689</v>
      </c>
      <c r="BZ89" s="177">
        <v>-13047</v>
      </c>
      <c r="CA89" s="177">
        <v>-18330</v>
      </c>
      <c r="CB89" s="177">
        <v>-4474</v>
      </c>
      <c r="CC89" s="177">
        <v>-13984</v>
      </c>
      <c r="CD89" s="177">
        <v>-15213</v>
      </c>
      <c r="CE89" s="177">
        <v>-23462</v>
      </c>
      <c r="CF89" s="177">
        <v>-4501</v>
      </c>
      <c r="CG89" s="177">
        <v>-11838</v>
      </c>
      <c r="CH89" s="177">
        <v>-19653</v>
      </c>
      <c r="CI89" s="177">
        <v>-24355</v>
      </c>
      <c r="CJ89" s="177">
        <f t="shared" si="41"/>
        <v>-5202</v>
      </c>
      <c r="CK89" s="177">
        <v>-10914</v>
      </c>
      <c r="CL89" s="177">
        <v>-17491</v>
      </c>
      <c r="CM89" s="177">
        <v>-37963</v>
      </c>
      <c r="CN89" s="177">
        <v>-7230.5617000000002</v>
      </c>
      <c r="CO89" s="177">
        <v>-12034.28449</v>
      </c>
      <c r="CP89" s="299">
        <v>-18631892.649999999</v>
      </c>
      <c r="CQ89" s="299">
        <v>-42165849.420000002</v>
      </c>
      <c r="CR89" s="358">
        <v>-6925544.0599999996</v>
      </c>
      <c r="CS89" s="358">
        <v>-13877943.35</v>
      </c>
      <c r="CT89" s="299">
        <v>-19387255.219999999</v>
      </c>
      <c r="CU89" s="299">
        <v>-32394882.489999998</v>
      </c>
      <c r="CV89" s="299">
        <v>-14189063.109999999</v>
      </c>
      <c r="CW89" s="299">
        <f t="shared" ref="CW89:DI89" si="66">CW29</f>
        <v>-16714172.689999999</v>
      </c>
      <c r="CX89" s="299">
        <f t="shared" si="66"/>
        <v>-22439654.219999999</v>
      </c>
      <c r="CY89" s="299">
        <f t="shared" si="66"/>
        <v>-47381052.560000002</v>
      </c>
      <c r="CZ89" s="358">
        <f t="shared" si="66"/>
        <v>-6647187.3300000001</v>
      </c>
      <c r="DA89" s="358">
        <f t="shared" si="66"/>
        <v>-21903005.510000002</v>
      </c>
      <c r="DB89" s="358">
        <f t="shared" si="66"/>
        <v>-28104789.25</v>
      </c>
      <c r="DC89" s="358">
        <f t="shared" si="66"/>
        <v>-39439260.829999998</v>
      </c>
      <c r="DD89" s="358">
        <f t="shared" si="66"/>
        <v>-5446856.6099999994</v>
      </c>
      <c r="DE89" s="358">
        <f t="shared" si="66"/>
        <v>-7150203.8799999999</v>
      </c>
      <c r="DF89" s="358">
        <f t="shared" si="66"/>
        <v>7221840.7999999998</v>
      </c>
      <c r="DG89" s="358">
        <f t="shared" si="66"/>
        <v>-220780.23</v>
      </c>
      <c r="DH89" s="358">
        <f t="shared" si="66"/>
        <v>-10551807.92</v>
      </c>
      <c r="DI89" s="358">
        <f t="shared" si="66"/>
        <v>-14038325.92</v>
      </c>
      <c r="DJ89" s="358">
        <f t="shared" ref="DJ89" si="67">DJ29</f>
        <v>-26666862.370000001</v>
      </c>
    </row>
    <row r="90" spans="1:114" s="51" customFormat="1">
      <c r="A90" s="48"/>
      <c r="B90" s="134" t="s">
        <v>76</v>
      </c>
      <c r="C90" s="136">
        <v>-18802</v>
      </c>
      <c r="D90" s="136">
        <v>-39347</v>
      </c>
      <c r="E90" s="136">
        <v>-63504</v>
      </c>
      <c r="F90" s="136">
        <v>-103033</v>
      </c>
      <c r="G90" s="136">
        <v>-27936</v>
      </c>
      <c r="H90" s="136">
        <v>-58695.844999999994</v>
      </c>
      <c r="I90" s="136">
        <v>-106295</v>
      </c>
      <c r="J90" s="136">
        <v>-162861</v>
      </c>
      <c r="K90" s="136">
        <v>-69534</v>
      </c>
      <c r="L90" s="136">
        <v>-137914</v>
      </c>
      <c r="M90" s="136">
        <v>-203054</v>
      </c>
      <c r="N90" s="136">
        <v>-304020</v>
      </c>
      <c r="O90" s="136">
        <v>-55738</v>
      </c>
      <c r="P90" s="136">
        <v>-105518</v>
      </c>
      <c r="Q90" s="136">
        <v>-155695</v>
      </c>
      <c r="R90" s="136">
        <v>-241827</v>
      </c>
      <c r="S90" s="136">
        <v>-44102</v>
      </c>
      <c r="T90" s="136">
        <v>-93833</v>
      </c>
      <c r="U90" s="136">
        <v>-157019</v>
      </c>
      <c r="V90" s="136">
        <v>-220098</v>
      </c>
      <c r="W90" s="136">
        <v>-39059</v>
      </c>
      <c r="X90" s="136">
        <v>-94305</v>
      </c>
      <c r="Y90" s="136">
        <v>-161020</v>
      </c>
      <c r="Z90" s="136">
        <v>-252368</v>
      </c>
      <c r="AA90" s="136">
        <v>-64728</v>
      </c>
      <c r="AB90" s="136">
        <v>-119348</v>
      </c>
      <c r="AC90" s="136">
        <v>-199620</v>
      </c>
      <c r="AD90" s="136">
        <v>-315451</v>
      </c>
      <c r="AE90" s="136">
        <v>-63724</v>
      </c>
      <c r="AF90" s="136">
        <v>-68859.254990000001</v>
      </c>
      <c r="AG90" s="136">
        <v>-153852</v>
      </c>
      <c r="AH90" s="136">
        <v>-253708.671</v>
      </c>
      <c r="AI90" s="136">
        <v>-500239</v>
      </c>
      <c r="AJ90" s="136">
        <v>-113165</v>
      </c>
      <c r="AK90" s="136">
        <v>-224347</v>
      </c>
      <c r="AL90" s="302">
        <v>-445987361.49000001</v>
      </c>
      <c r="AM90" s="302">
        <v>-692911952.52999997</v>
      </c>
      <c r="AN90" s="302">
        <v>-252522704.94</v>
      </c>
      <c r="AO90" s="302">
        <v>-568198919.29999995</v>
      </c>
      <c r="AP90" s="302">
        <v>-851230031.29999995</v>
      </c>
      <c r="AQ90" s="302">
        <v>-1185244203.5899999</v>
      </c>
      <c r="AR90" s="302">
        <v>-234974292.23999998</v>
      </c>
      <c r="AS90" s="302">
        <f t="shared" ref="AS90:BE90" si="68">AS30</f>
        <v>-398594576.19</v>
      </c>
      <c r="AT90" s="302">
        <f t="shared" si="68"/>
        <v>-627081878.42999995</v>
      </c>
      <c r="AU90" s="302">
        <f t="shared" si="68"/>
        <v>-795578634.97000003</v>
      </c>
      <c r="AV90" s="302">
        <f t="shared" si="68"/>
        <v>-104157002.75</v>
      </c>
      <c r="AW90" s="302">
        <f t="shared" si="68"/>
        <v>-245735156.57999995</v>
      </c>
      <c r="AX90" s="302">
        <f t="shared" si="68"/>
        <v>-425130998.20999992</v>
      </c>
      <c r="AY90" s="302">
        <f t="shared" si="68"/>
        <v>-715136564.40999997</v>
      </c>
      <c r="AZ90" s="302">
        <f t="shared" si="68"/>
        <v>-145466817.07999998</v>
      </c>
      <c r="BA90" s="302">
        <f t="shared" si="68"/>
        <v>-430914595.5</v>
      </c>
      <c r="BB90" s="302">
        <f t="shared" si="68"/>
        <v>-717999057.21000004</v>
      </c>
      <c r="BC90" s="302">
        <f t="shared" si="68"/>
        <v>-1436625463.6700001</v>
      </c>
      <c r="BD90" s="302">
        <f t="shared" si="68"/>
        <v>-173155208.51999998</v>
      </c>
      <c r="BE90" s="302">
        <f t="shared" si="68"/>
        <v>-564308165.16999996</v>
      </c>
      <c r="BF90" s="302">
        <f t="shared" ref="BF90" si="69">BF30</f>
        <v>-999430074.04999995</v>
      </c>
      <c r="BG90" s="100"/>
      <c r="BH90" s="136">
        <v>-16746</v>
      </c>
      <c r="BI90" s="136">
        <v>-34844</v>
      </c>
      <c r="BJ90" s="136">
        <v>-56810</v>
      </c>
      <c r="BK90" s="136">
        <v>-82984</v>
      </c>
      <c r="BL90" s="136">
        <v>-26160</v>
      </c>
      <c r="BM90" s="136">
        <v>-54923.137999999992</v>
      </c>
      <c r="BN90" s="136">
        <v>-93726</v>
      </c>
      <c r="BO90" s="136">
        <v>-136829</v>
      </c>
      <c r="BP90" s="136">
        <v>-38311</v>
      </c>
      <c r="BQ90" s="136">
        <v>-82514</v>
      </c>
      <c r="BR90" s="136">
        <v>-126251</v>
      </c>
      <c r="BS90" s="136">
        <v>-172772</v>
      </c>
      <c r="BT90" s="136">
        <v>-36356</v>
      </c>
      <c r="BU90" s="136">
        <v>-73448</v>
      </c>
      <c r="BV90" s="136">
        <v>-102114</v>
      </c>
      <c r="BW90" s="136">
        <v>-154148</v>
      </c>
      <c r="BX90" s="136">
        <v>-38147</v>
      </c>
      <c r="BY90" s="136">
        <v>-77874</v>
      </c>
      <c r="BZ90" s="136">
        <v>-119119</v>
      </c>
      <c r="CA90" s="136">
        <v>-164195</v>
      </c>
      <c r="CB90" s="136">
        <v>-39641</v>
      </c>
      <c r="CC90" s="136">
        <v>-90619</v>
      </c>
      <c r="CD90" s="136">
        <v>-131633</v>
      </c>
      <c r="CE90" s="136">
        <v>-179886</v>
      </c>
      <c r="CF90" s="136">
        <v>-44257</v>
      </c>
      <c r="CG90" s="136">
        <v>-92606</v>
      </c>
      <c r="CH90" s="136">
        <v>-147058</v>
      </c>
      <c r="CI90" s="136">
        <v>-198775</v>
      </c>
      <c r="CJ90" s="136">
        <f t="shared" si="41"/>
        <v>-45208</v>
      </c>
      <c r="CK90" s="136">
        <v>-97842</v>
      </c>
      <c r="CL90" s="136">
        <v>-149907.299</v>
      </c>
      <c r="CM90" s="136">
        <v>-221674.21635</v>
      </c>
      <c r="CN90" s="136">
        <v>-51757.463859999996</v>
      </c>
      <c r="CO90" s="136">
        <v>-97841.57567000002</v>
      </c>
      <c r="CP90" s="302">
        <v>-159255756.55000001</v>
      </c>
      <c r="CQ90" s="302">
        <v>-240518519.77999997</v>
      </c>
      <c r="CR90" s="359">
        <v>-60155532.130000003</v>
      </c>
      <c r="CS90" s="359">
        <v>-129043737.53</v>
      </c>
      <c r="CT90" s="302">
        <v>-194756424.22999999</v>
      </c>
      <c r="CU90" s="302">
        <v>-275692331.36000001</v>
      </c>
      <c r="CV90" s="302">
        <v>-69694294.769999996</v>
      </c>
      <c r="CW90" s="302">
        <f t="shared" ref="CW90:DI90" si="70">CW30</f>
        <v>-140983829.10999998</v>
      </c>
      <c r="CX90" s="302">
        <f t="shared" si="70"/>
        <v>-217501433.44999999</v>
      </c>
      <c r="CY90" s="302">
        <f t="shared" si="70"/>
        <v>-321388998.96000004</v>
      </c>
      <c r="CZ90" s="359">
        <f t="shared" si="70"/>
        <v>-71680518.11999999</v>
      </c>
      <c r="DA90" s="359">
        <f t="shared" si="70"/>
        <v>-166894536.45999998</v>
      </c>
      <c r="DB90" s="359">
        <f t="shared" si="70"/>
        <v>-252662816.09999996</v>
      </c>
      <c r="DC90" s="359">
        <f t="shared" si="70"/>
        <v>-346069822.14999998</v>
      </c>
      <c r="DD90" s="359">
        <f t="shared" si="70"/>
        <v>-76267048.38000001</v>
      </c>
      <c r="DE90" s="359">
        <f t="shared" si="70"/>
        <v>-174399617.18000001</v>
      </c>
      <c r="DF90" s="359">
        <f t="shared" si="70"/>
        <v>-279192896.22999996</v>
      </c>
      <c r="DG90" s="359">
        <f t="shared" si="70"/>
        <v>-386954366.47000003</v>
      </c>
      <c r="DH90" s="359">
        <f t="shared" si="70"/>
        <v>-99005437.98999998</v>
      </c>
      <c r="DI90" s="359">
        <f t="shared" si="70"/>
        <v>-193511154.61999997</v>
      </c>
      <c r="DJ90" s="359">
        <f t="shared" ref="DJ90" si="71">DJ30</f>
        <v>-298489015.90000004</v>
      </c>
    </row>
    <row r="91" spans="1:114" s="51" customFormat="1" ht="4.5" customHeight="1">
      <c r="A91" s="48"/>
      <c r="B91" s="27"/>
      <c r="C91" s="66"/>
      <c r="D91" s="66"/>
      <c r="E91" s="66"/>
      <c r="F91" s="66"/>
      <c r="G91" s="66"/>
      <c r="H91" s="66"/>
      <c r="I91" s="66">
        <v>0</v>
      </c>
      <c r="J91" s="66">
        <v>0</v>
      </c>
      <c r="K91" s="66"/>
      <c r="L91" s="66"/>
      <c r="M91" s="66"/>
      <c r="N91" s="66">
        <v>0</v>
      </c>
      <c r="O91" s="66">
        <v>0</v>
      </c>
      <c r="P91" s="66">
        <v>0</v>
      </c>
      <c r="Q91" s="66"/>
      <c r="R91" s="66">
        <v>0</v>
      </c>
      <c r="S91" s="66"/>
      <c r="T91" s="66"/>
      <c r="U91" s="66"/>
      <c r="V91" s="66">
        <v>0</v>
      </c>
      <c r="W91" s="66">
        <v>0</v>
      </c>
      <c r="X91" s="66">
        <v>0</v>
      </c>
      <c r="Y91" s="66"/>
      <c r="Z91" s="66"/>
      <c r="AA91" s="66"/>
      <c r="AB91" s="66"/>
      <c r="AC91" s="66"/>
      <c r="AD91" s="66"/>
      <c r="AE91" s="66"/>
      <c r="AF91" s="66">
        <v>0</v>
      </c>
      <c r="AG91" s="66">
        <v>0</v>
      </c>
      <c r="AH91" s="66">
        <v>0</v>
      </c>
      <c r="AI91" s="66">
        <v>0</v>
      </c>
      <c r="AJ91" s="66"/>
      <c r="AK91" s="66"/>
      <c r="AL91" s="66"/>
      <c r="AM91" s="66"/>
      <c r="AN91" s="66"/>
      <c r="AO91" s="66">
        <v>0</v>
      </c>
      <c r="AP91" s="66"/>
      <c r="AQ91" s="66"/>
      <c r="AR91" s="66"/>
      <c r="AS91" s="66">
        <f t="shared" ref="AS91:BE91" si="72">AS31</f>
        <v>0</v>
      </c>
      <c r="AT91" s="66">
        <f t="shared" si="72"/>
        <v>0</v>
      </c>
      <c r="AU91" s="66">
        <f t="shared" si="72"/>
        <v>0</v>
      </c>
      <c r="AV91" s="66">
        <f t="shared" si="72"/>
        <v>0</v>
      </c>
      <c r="AW91" s="66">
        <f t="shared" si="72"/>
        <v>0</v>
      </c>
      <c r="AX91" s="66">
        <f t="shared" si="72"/>
        <v>0</v>
      </c>
      <c r="AY91" s="66">
        <f t="shared" si="72"/>
        <v>0</v>
      </c>
      <c r="AZ91" s="66">
        <f t="shared" si="72"/>
        <v>0</v>
      </c>
      <c r="BA91" s="66">
        <f t="shared" si="72"/>
        <v>0</v>
      </c>
      <c r="BB91" s="66">
        <f t="shared" si="72"/>
        <v>0</v>
      </c>
      <c r="BC91" s="66">
        <f t="shared" si="72"/>
        <v>0</v>
      </c>
      <c r="BD91" s="66">
        <f t="shared" si="72"/>
        <v>0</v>
      </c>
      <c r="BE91" s="66">
        <f t="shared" si="72"/>
        <v>0</v>
      </c>
      <c r="BF91" s="66">
        <f t="shared" ref="BF91" si="73">BF31</f>
        <v>0</v>
      </c>
      <c r="BG91" s="100"/>
      <c r="BH91" s="66"/>
      <c r="BI91" s="66"/>
      <c r="BJ91" s="66"/>
      <c r="BK91" s="66"/>
      <c r="BL91" s="66"/>
      <c r="BM91" s="66"/>
      <c r="BN91" s="66">
        <v>0</v>
      </c>
      <c r="BO91" s="66">
        <v>0</v>
      </c>
      <c r="BP91" s="66"/>
      <c r="BQ91" s="66"/>
      <c r="BR91" s="66"/>
      <c r="BS91" s="66"/>
      <c r="BT91" s="66">
        <v>0</v>
      </c>
      <c r="BU91" s="66"/>
      <c r="BV91" s="66"/>
      <c r="BW91" s="66">
        <v>0</v>
      </c>
      <c r="BX91" s="66">
        <v>0</v>
      </c>
      <c r="BY91" s="66">
        <v>0</v>
      </c>
      <c r="BZ91" s="66">
        <v>0</v>
      </c>
      <c r="CA91" s="66">
        <v>0</v>
      </c>
      <c r="CB91" s="66">
        <v>0</v>
      </c>
      <c r="CC91" s="66">
        <v>0</v>
      </c>
      <c r="CD91" s="66"/>
      <c r="CE91" s="66"/>
      <c r="CF91" s="66"/>
      <c r="CG91" s="66"/>
      <c r="CH91" s="66"/>
      <c r="CI91" s="66"/>
      <c r="CJ91" s="66">
        <f t="shared" si="41"/>
        <v>0</v>
      </c>
      <c r="CK91" s="66"/>
      <c r="CL91" s="66"/>
      <c r="CM91" s="66"/>
      <c r="CN91" s="66"/>
      <c r="CO91" s="66">
        <v>0</v>
      </c>
      <c r="CP91" s="66"/>
      <c r="CQ91" s="66">
        <v>0</v>
      </c>
      <c r="CR91" s="374">
        <v>0</v>
      </c>
      <c r="CS91" s="374"/>
      <c r="CT91" s="66"/>
      <c r="CU91" s="66"/>
      <c r="CV91" s="66"/>
      <c r="CW91" s="66">
        <f t="shared" ref="CW91:DI91" si="74">CW31</f>
        <v>0</v>
      </c>
      <c r="CX91" s="66">
        <f t="shared" si="74"/>
        <v>0</v>
      </c>
      <c r="CY91" s="66">
        <f t="shared" si="74"/>
        <v>0</v>
      </c>
      <c r="CZ91" s="374">
        <f t="shared" si="74"/>
        <v>0</v>
      </c>
      <c r="DA91" s="374">
        <f t="shared" si="74"/>
        <v>0</v>
      </c>
      <c r="DB91" s="374">
        <f t="shared" si="74"/>
        <v>0</v>
      </c>
      <c r="DC91" s="374">
        <f t="shared" si="74"/>
        <v>0</v>
      </c>
      <c r="DD91" s="374">
        <f t="shared" si="74"/>
        <v>0</v>
      </c>
      <c r="DE91" s="374">
        <f t="shared" si="74"/>
        <v>0</v>
      </c>
      <c r="DF91" s="374">
        <f t="shared" si="74"/>
        <v>0</v>
      </c>
      <c r="DG91" s="374">
        <f t="shared" si="74"/>
        <v>0</v>
      </c>
      <c r="DH91" s="374">
        <f t="shared" si="74"/>
        <v>0</v>
      </c>
      <c r="DI91" s="374">
        <f t="shared" si="74"/>
        <v>0</v>
      </c>
      <c r="DJ91" s="374">
        <f t="shared" ref="DJ91" si="75">DJ31</f>
        <v>0</v>
      </c>
    </row>
    <row r="92" spans="1:114">
      <c r="B92" s="176" t="s">
        <v>175</v>
      </c>
      <c r="C92" s="177"/>
      <c r="D92" s="177"/>
      <c r="E92" s="177"/>
      <c r="F92" s="177"/>
      <c r="G92" s="177"/>
      <c r="H92" s="177"/>
      <c r="I92" s="177"/>
      <c r="J92" s="177">
        <v>45169</v>
      </c>
      <c r="K92" s="177"/>
      <c r="L92" s="177"/>
      <c r="M92" s="177">
        <v>0</v>
      </c>
      <c r="N92" s="177">
        <v>0</v>
      </c>
      <c r="O92" s="177">
        <v>0</v>
      </c>
      <c r="P92" s="177">
        <v>0</v>
      </c>
      <c r="Q92" s="177">
        <v>0</v>
      </c>
      <c r="R92" s="177"/>
      <c r="S92" s="177"/>
      <c r="T92" s="177"/>
      <c r="U92" s="177"/>
      <c r="V92" s="177"/>
      <c r="W92" s="177"/>
      <c r="X92" s="177">
        <v>0</v>
      </c>
      <c r="Y92" s="177">
        <v>0</v>
      </c>
      <c r="Z92" s="177">
        <v>0</v>
      </c>
      <c r="AA92" s="177"/>
      <c r="AB92" s="177"/>
      <c r="AC92" s="177"/>
      <c r="AD92" s="177"/>
      <c r="AE92" s="177"/>
      <c r="AF92" s="177">
        <v>0</v>
      </c>
      <c r="AG92" s="177">
        <v>0</v>
      </c>
      <c r="AH92" s="177">
        <v>0</v>
      </c>
      <c r="AI92" s="177">
        <v>0</v>
      </c>
      <c r="AJ92" s="177"/>
      <c r="AK92" s="177"/>
      <c r="AL92" s="177"/>
      <c r="AM92" s="177"/>
      <c r="AN92" s="177"/>
      <c r="AO92" s="177">
        <v>0</v>
      </c>
      <c r="AP92" s="177"/>
      <c r="AQ92" s="177"/>
      <c r="AR92" s="177"/>
      <c r="AS92" s="177"/>
      <c r="AT92" s="177"/>
      <c r="AU92" s="177"/>
      <c r="AV92" s="373"/>
      <c r="AW92" s="373"/>
      <c r="AX92" s="373"/>
      <c r="AY92" s="373"/>
      <c r="AZ92" s="373"/>
      <c r="BA92" s="373"/>
      <c r="BB92" s="373"/>
      <c r="BC92" s="373"/>
      <c r="BD92" s="373"/>
      <c r="BE92" s="373"/>
      <c r="BF92" s="373"/>
      <c r="BG92" s="100"/>
      <c r="BH92" s="177"/>
      <c r="BI92" s="177"/>
      <c r="BJ92" s="177"/>
      <c r="BK92" s="177"/>
      <c r="BL92" s="177"/>
      <c r="BM92" s="177"/>
      <c r="BN92" s="177"/>
      <c r="BO92" s="177">
        <v>45169</v>
      </c>
      <c r="BP92" s="177"/>
      <c r="BQ92" s="177"/>
      <c r="BR92" s="177"/>
      <c r="BS92" s="177"/>
      <c r="BT92" s="177">
        <v>0</v>
      </c>
      <c r="BU92" s="177">
        <v>0</v>
      </c>
      <c r="BV92" s="177">
        <v>0</v>
      </c>
      <c r="BW92" s="177"/>
      <c r="BX92" s="177"/>
      <c r="BY92" s="177"/>
      <c r="BZ92" s="177"/>
      <c r="CA92" s="177"/>
      <c r="CB92" s="177">
        <v>0</v>
      </c>
      <c r="CC92" s="177">
        <v>0</v>
      </c>
      <c r="CD92" s="177">
        <v>0</v>
      </c>
      <c r="CE92" s="177"/>
      <c r="CF92" s="177"/>
      <c r="CG92" s="177"/>
      <c r="CH92" s="177"/>
      <c r="CI92" s="177"/>
      <c r="CJ92" s="177">
        <f t="shared" si="41"/>
        <v>0</v>
      </c>
      <c r="CK92" s="177"/>
      <c r="CL92" s="177"/>
      <c r="CM92" s="177"/>
      <c r="CN92" s="177"/>
      <c r="CO92" s="177"/>
      <c r="CP92" s="177"/>
      <c r="CQ92" s="177"/>
      <c r="CR92" s="373"/>
      <c r="CS92" s="373"/>
      <c r="CT92" s="177"/>
      <c r="CU92" s="177"/>
      <c r="CV92" s="177"/>
      <c r="CW92" s="177">
        <f t="shared" ref="CW92:DI92" si="76">CW32</f>
        <v>0</v>
      </c>
      <c r="CX92" s="177">
        <f t="shared" si="76"/>
        <v>0</v>
      </c>
      <c r="CY92" s="177">
        <f t="shared" si="76"/>
        <v>0</v>
      </c>
      <c r="CZ92" s="373">
        <f t="shared" si="76"/>
        <v>0</v>
      </c>
      <c r="DA92" s="373">
        <f t="shared" si="76"/>
        <v>0</v>
      </c>
      <c r="DB92" s="373">
        <f t="shared" si="76"/>
        <v>0</v>
      </c>
      <c r="DC92" s="373">
        <f t="shared" si="76"/>
        <v>0</v>
      </c>
      <c r="DD92" s="373">
        <f t="shared" si="76"/>
        <v>0</v>
      </c>
      <c r="DE92" s="373">
        <f t="shared" si="76"/>
        <v>0</v>
      </c>
      <c r="DF92" s="373">
        <f t="shared" si="76"/>
        <v>0</v>
      </c>
      <c r="DG92" s="373">
        <f t="shared" si="76"/>
        <v>0</v>
      </c>
      <c r="DH92" s="373">
        <f t="shared" si="76"/>
        <v>0</v>
      </c>
      <c r="DI92" s="373">
        <f t="shared" si="76"/>
        <v>0</v>
      </c>
      <c r="DJ92" s="373">
        <f t="shared" ref="DJ92" si="77">DJ32</f>
        <v>0</v>
      </c>
    </row>
    <row r="93" spans="1:114" s="51" customFormat="1" ht="15" customHeight="1">
      <c r="A93" s="48"/>
      <c r="B93" s="27" t="s">
        <v>536</v>
      </c>
      <c r="C93" s="70"/>
      <c r="D93" s="70"/>
      <c r="E93" s="70"/>
      <c r="F93" s="65"/>
      <c r="G93" s="66"/>
      <c r="H93" s="70"/>
      <c r="I93" s="70"/>
      <c r="J93" s="70"/>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360">
        <v>9811495.7699999996</v>
      </c>
      <c r="AL93" s="360">
        <v>9811495.7699999996</v>
      </c>
      <c r="AM93" s="360">
        <v>9811495.7699999996</v>
      </c>
      <c r="AN93" s="360">
        <v>0</v>
      </c>
      <c r="AO93" s="360"/>
      <c r="AP93" s="360">
        <v>0</v>
      </c>
      <c r="AQ93" s="360"/>
      <c r="AR93" s="360"/>
      <c r="AS93" s="360"/>
      <c r="AT93" s="360"/>
      <c r="AU93" s="360"/>
      <c r="AV93" s="466"/>
      <c r="AW93" s="466"/>
      <c r="AX93" s="466"/>
      <c r="AY93" s="466"/>
      <c r="AZ93" s="466"/>
      <c r="BA93" s="466"/>
      <c r="BB93" s="466"/>
      <c r="BC93" s="466"/>
      <c r="BD93" s="466"/>
      <c r="BE93" s="466"/>
      <c r="BF93" s="466"/>
      <c r="BG93" s="100"/>
      <c r="BH93" s="70"/>
      <c r="BI93" s="70"/>
      <c r="BJ93" s="70"/>
      <c r="BK93" s="70"/>
      <c r="BL93" s="65"/>
      <c r="BM93" s="66"/>
      <c r="BN93" s="70"/>
      <c r="BO93" s="70"/>
      <c r="BP93" s="70"/>
      <c r="BQ93" s="65"/>
      <c r="BR93" s="65"/>
      <c r="BS93" s="65"/>
      <c r="BT93" s="65"/>
      <c r="BU93" s="65"/>
      <c r="BV93" s="65"/>
      <c r="BW93" s="65"/>
      <c r="BX93" s="65"/>
      <c r="BY93" s="65"/>
      <c r="BZ93" s="65"/>
      <c r="CA93" s="65"/>
      <c r="CB93" s="65"/>
      <c r="CC93" s="65"/>
      <c r="CD93" s="65"/>
      <c r="CE93" s="65"/>
      <c r="CF93" s="65"/>
      <c r="CG93" s="65"/>
      <c r="CH93" s="65"/>
      <c r="CI93" s="65"/>
      <c r="CJ93" s="65">
        <f t="shared" si="41"/>
        <v>0</v>
      </c>
      <c r="CK93" s="65"/>
      <c r="CL93" s="65"/>
      <c r="CM93" s="65"/>
      <c r="CN93" s="65"/>
      <c r="CO93" s="65"/>
      <c r="CP93" s="65"/>
      <c r="CQ93" s="65"/>
      <c r="CR93" s="377"/>
      <c r="CS93" s="377"/>
      <c r="CT93" s="360"/>
      <c r="CU93" s="360"/>
      <c r="CV93" s="360"/>
      <c r="CW93" s="360">
        <f t="shared" ref="CW93:DI93" si="78">CW33</f>
        <v>0</v>
      </c>
      <c r="CX93" s="360">
        <f t="shared" si="78"/>
        <v>0</v>
      </c>
      <c r="CY93" s="360">
        <f t="shared" si="78"/>
        <v>0</v>
      </c>
      <c r="CZ93" s="466">
        <f t="shared" si="78"/>
        <v>0</v>
      </c>
      <c r="DA93" s="466">
        <f t="shared" si="78"/>
        <v>0</v>
      </c>
      <c r="DB93" s="466">
        <f t="shared" si="78"/>
        <v>0</v>
      </c>
      <c r="DC93" s="466">
        <f t="shared" si="78"/>
        <v>0</v>
      </c>
      <c r="DD93" s="466">
        <f t="shared" si="78"/>
        <v>0</v>
      </c>
      <c r="DE93" s="466">
        <f t="shared" si="78"/>
        <v>0</v>
      </c>
      <c r="DF93" s="466">
        <f t="shared" si="78"/>
        <v>0</v>
      </c>
      <c r="DG93" s="466">
        <f t="shared" si="78"/>
        <v>0</v>
      </c>
      <c r="DH93" s="466">
        <f t="shared" si="78"/>
        <v>0</v>
      </c>
      <c r="DI93" s="466">
        <f t="shared" si="78"/>
        <v>0</v>
      </c>
      <c r="DJ93" s="466">
        <f t="shared" ref="DJ93" si="79">DJ33</f>
        <v>0</v>
      </c>
    </row>
    <row r="94" spans="1:114" s="51" customFormat="1">
      <c r="A94" s="48"/>
      <c r="B94" s="134" t="s">
        <v>152</v>
      </c>
      <c r="C94" s="136">
        <v>131145.63219999999</v>
      </c>
      <c r="D94" s="136">
        <v>260836.24388000002</v>
      </c>
      <c r="E94" s="136">
        <v>701570.03581000003</v>
      </c>
      <c r="F94" s="136">
        <v>848684</v>
      </c>
      <c r="G94" s="136">
        <v>149742.99999999997</v>
      </c>
      <c r="H94" s="136">
        <v>295134.033</v>
      </c>
      <c r="I94" s="136">
        <v>819850</v>
      </c>
      <c r="J94" s="136">
        <v>1007485</v>
      </c>
      <c r="K94" s="136">
        <v>193295</v>
      </c>
      <c r="L94" s="136">
        <v>387854</v>
      </c>
      <c r="M94" s="136">
        <v>934244</v>
      </c>
      <c r="N94" s="136">
        <v>1142151</v>
      </c>
      <c r="O94" s="136">
        <v>211413</v>
      </c>
      <c r="P94" s="136">
        <v>421009</v>
      </c>
      <c r="Q94" s="136">
        <v>992591</v>
      </c>
      <c r="R94" s="136">
        <v>1252532</v>
      </c>
      <c r="S94" s="136">
        <v>298019</v>
      </c>
      <c r="T94" s="136">
        <v>640091</v>
      </c>
      <c r="U94" s="136">
        <v>924714</v>
      </c>
      <c r="V94" s="136">
        <v>1320624</v>
      </c>
      <c r="W94" s="136">
        <v>364768.9</v>
      </c>
      <c r="X94" s="136">
        <v>632239.71900000004</v>
      </c>
      <c r="Y94" s="136">
        <v>929430</v>
      </c>
      <c r="Z94" s="136">
        <v>1135386</v>
      </c>
      <c r="AA94" s="136">
        <v>266777</v>
      </c>
      <c r="AB94" s="136">
        <v>380619</v>
      </c>
      <c r="AC94" s="136">
        <v>514297</v>
      </c>
      <c r="AD94" s="136">
        <v>757682</v>
      </c>
      <c r="AE94" s="136">
        <v>251497</v>
      </c>
      <c r="AF94" s="136">
        <v>263622.86145999999</v>
      </c>
      <c r="AG94" s="136">
        <v>551297</v>
      </c>
      <c r="AH94" s="136">
        <v>812669.41899999999</v>
      </c>
      <c r="AI94" s="136">
        <v>1128599</v>
      </c>
      <c r="AJ94" s="136">
        <v>225698.39981999999</v>
      </c>
      <c r="AK94" s="136">
        <v>548623</v>
      </c>
      <c r="AL94" s="302">
        <v>920945879.50999987</v>
      </c>
      <c r="AM94" s="302">
        <v>1143687496.77</v>
      </c>
      <c r="AN94" s="302">
        <f>'[16]DRE IFRS e REG'!$U$50</f>
        <v>440349100.31999993</v>
      </c>
      <c r="AO94" s="302">
        <v>870381274.99999976</v>
      </c>
      <c r="AP94" s="302">
        <v>1523959998.2500002</v>
      </c>
      <c r="AQ94" s="302">
        <v>2360763370.5000005</v>
      </c>
      <c r="AR94" s="302">
        <v>668788334.53999996</v>
      </c>
      <c r="AS94" s="302">
        <f t="shared" ref="AS94:BE94" si="80">AS35</f>
        <v>1403680095.3599997</v>
      </c>
      <c r="AT94" s="302">
        <f t="shared" si="80"/>
        <v>2111498940.7499998</v>
      </c>
      <c r="AU94" s="302">
        <f t="shared" si="80"/>
        <v>2653818880.4200001</v>
      </c>
      <c r="AV94" s="359">
        <f t="shared" si="80"/>
        <v>684633158.19000006</v>
      </c>
      <c r="AW94" s="359">
        <f t="shared" si="80"/>
        <v>1383685730.8</v>
      </c>
      <c r="AX94" s="359">
        <f t="shared" si="80"/>
        <v>1662302398.0700002</v>
      </c>
      <c r="AY94" s="359">
        <f t="shared" si="80"/>
        <v>1876401906.1299996</v>
      </c>
      <c r="AZ94" s="359">
        <f t="shared" si="80"/>
        <v>539096088.21016002</v>
      </c>
      <c r="BA94" s="359">
        <f t="shared" si="80"/>
        <v>932362354.81384516</v>
      </c>
      <c r="BB94" s="359">
        <f t="shared" si="80"/>
        <v>1330472392.5278525</v>
      </c>
      <c r="BC94" s="359">
        <f t="shared" si="80"/>
        <v>1907565610.6700003</v>
      </c>
      <c r="BD94" s="359">
        <f t="shared" si="80"/>
        <v>551703526.3433336</v>
      </c>
      <c r="BE94" s="359">
        <f t="shared" si="80"/>
        <v>1066360936.3600001</v>
      </c>
      <c r="BF94" s="359">
        <f t="shared" ref="BF94" si="81">BF35</f>
        <v>1617309648.1700001</v>
      </c>
      <c r="BG94" s="100"/>
      <c r="BH94" s="136">
        <v>141849.63219999999</v>
      </c>
      <c r="BI94" s="136">
        <v>285778.24388000002</v>
      </c>
      <c r="BJ94" s="136">
        <v>444962.03581000003</v>
      </c>
      <c r="BK94" s="136">
        <v>619857</v>
      </c>
      <c r="BL94" s="136">
        <v>173548</v>
      </c>
      <c r="BM94" s="136">
        <v>343565.29100000003</v>
      </c>
      <c r="BN94" s="136">
        <v>630788</v>
      </c>
      <c r="BO94" s="136">
        <v>861717</v>
      </c>
      <c r="BP94" s="136">
        <v>240240</v>
      </c>
      <c r="BQ94" s="136">
        <v>478680</v>
      </c>
      <c r="BR94" s="136">
        <v>743641</v>
      </c>
      <c r="BS94" s="136">
        <v>1009485</v>
      </c>
      <c r="BT94" s="136">
        <v>270742</v>
      </c>
      <c r="BU94" s="136">
        <v>487018</v>
      </c>
      <c r="BV94" s="136">
        <v>779405</v>
      </c>
      <c r="BW94" s="136">
        <v>1139759</v>
      </c>
      <c r="BX94" s="136">
        <v>293713</v>
      </c>
      <c r="BY94" s="136">
        <v>587173</v>
      </c>
      <c r="BZ94" s="136">
        <v>903953</v>
      </c>
      <c r="CA94" s="136">
        <v>1208998</v>
      </c>
      <c r="CB94" s="136">
        <v>317356</v>
      </c>
      <c r="CC94" s="136">
        <v>608447</v>
      </c>
      <c r="CD94" s="136">
        <v>953720</v>
      </c>
      <c r="CE94" s="136">
        <v>1291541</v>
      </c>
      <c r="CF94" s="136">
        <v>347820</v>
      </c>
      <c r="CG94" s="136">
        <v>685813</v>
      </c>
      <c r="CH94" s="136">
        <v>1001163</v>
      </c>
      <c r="CI94" s="136">
        <v>1347462</v>
      </c>
      <c r="CJ94" s="136">
        <f>CJ35</f>
        <v>326185</v>
      </c>
      <c r="CK94" s="136">
        <v>640112</v>
      </c>
      <c r="CL94" s="136">
        <v>901891.41800000006</v>
      </c>
      <c r="CM94" s="136">
        <v>1113201.1052600001</v>
      </c>
      <c r="CN94" s="136">
        <v>263224.64990000002</v>
      </c>
      <c r="CO94" s="136">
        <v>524263.48848000006</v>
      </c>
      <c r="CP94" s="302">
        <v>750013381.34000015</v>
      </c>
      <c r="CQ94" s="302">
        <v>958476353.68000019</v>
      </c>
      <c r="CR94" s="359">
        <v>255544357.49999997</v>
      </c>
      <c r="CS94" s="359">
        <v>511831385.87</v>
      </c>
      <c r="CT94" s="302">
        <v>767580089.17999995</v>
      </c>
      <c r="CU94" s="302">
        <v>1006967090.3</v>
      </c>
      <c r="CV94" s="302">
        <v>253614746.44000006</v>
      </c>
      <c r="CW94" s="302">
        <f t="shared" ref="CW94:DI94" si="82">CW35</f>
        <v>520393018.96999997</v>
      </c>
      <c r="CX94" s="302">
        <f t="shared" si="82"/>
        <v>877136510.50999999</v>
      </c>
      <c r="CY94" s="302">
        <f t="shared" si="82"/>
        <v>1255315720.7699995</v>
      </c>
      <c r="CZ94" s="359">
        <f t="shared" si="82"/>
        <v>382997322.85000002</v>
      </c>
      <c r="DA94" s="359">
        <f t="shared" si="82"/>
        <v>775870924.13</v>
      </c>
      <c r="DB94" s="359">
        <f t="shared" si="82"/>
        <v>1201129047.6999998</v>
      </c>
      <c r="DC94" s="359">
        <f t="shared" si="82"/>
        <v>1593481053.4200001</v>
      </c>
      <c r="DD94" s="359">
        <f t="shared" si="82"/>
        <v>439660267.20019525</v>
      </c>
      <c r="DE94" s="359">
        <f t="shared" si="82"/>
        <v>872758203.87039244</v>
      </c>
      <c r="DF94" s="359">
        <f t="shared" si="82"/>
        <v>1271029606.9304705</v>
      </c>
      <c r="DG94" s="359">
        <f t="shared" si="82"/>
        <v>1710136549.5799999</v>
      </c>
      <c r="DH94" s="359">
        <f t="shared" si="82"/>
        <v>388542624.75007468</v>
      </c>
      <c r="DI94" s="359">
        <f t="shared" si="82"/>
        <v>786397756.06999993</v>
      </c>
      <c r="DJ94" s="359">
        <f t="shared" ref="DJ94" si="83">DJ35</f>
        <v>1187041947.9099998</v>
      </c>
    </row>
    <row r="95" spans="1:114" s="51" customFormat="1" ht="7.5" customHeight="1">
      <c r="A95" s="48"/>
      <c r="B95" s="28"/>
      <c r="C95" s="59"/>
      <c r="D95" s="59"/>
      <c r="E95" s="59"/>
      <c r="F95" s="59"/>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376"/>
      <c r="AW95" s="376"/>
      <c r="AX95" s="376"/>
      <c r="AY95" s="376"/>
      <c r="AZ95" s="376"/>
      <c r="BA95" s="376"/>
      <c r="BB95" s="376"/>
      <c r="BC95" s="376"/>
      <c r="BD95" s="376"/>
      <c r="BE95" s="376"/>
      <c r="BF95" s="376"/>
      <c r="BH95" s="59"/>
      <c r="BI95" s="59"/>
      <c r="BJ95" s="59"/>
      <c r="BK95" s="59"/>
      <c r="BL95" s="59"/>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376"/>
      <c r="CS95" s="376"/>
      <c r="CT95" s="70"/>
      <c r="CU95" s="70"/>
      <c r="CV95" s="70"/>
      <c r="CW95" s="70"/>
      <c r="CX95" s="70"/>
      <c r="CY95" s="70"/>
      <c r="CZ95" s="376"/>
      <c r="DA95" s="376"/>
      <c r="DB95" s="376"/>
      <c r="DC95" s="376"/>
      <c r="DD95" s="376"/>
      <c r="DE95" s="376"/>
      <c r="DF95" s="376"/>
      <c r="DG95" s="376"/>
      <c r="DH95" s="376"/>
      <c r="DI95" s="376"/>
      <c r="DJ95" s="376"/>
    </row>
    <row r="96" spans="1:114" s="51" customFormat="1">
      <c r="A96" s="48"/>
      <c r="B96" s="176" t="s">
        <v>307</v>
      </c>
      <c r="C96" s="177"/>
      <c r="D96" s="177"/>
      <c r="E96" s="177"/>
      <c r="F96" s="177"/>
      <c r="G96" s="177">
        <v>27986.58166</v>
      </c>
      <c r="H96" s="177">
        <v>32956.627999999997</v>
      </c>
      <c r="I96" s="177">
        <v>41459</v>
      </c>
      <c r="J96" s="177">
        <v>43608</v>
      </c>
      <c r="K96" s="177">
        <v>2514</v>
      </c>
      <c r="L96" s="177">
        <v>5687</v>
      </c>
      <c r="M96" s="177">
        <v>153738</v>
      </c>
      <c r="N96" s="177">
        <v>179019</v>
      </c>
      <c r="O96" s="177">
        <v>25951</v>
      </c>
      <c r="P96" s="177">
        <v>48272</v>
      </c>
      <c r="Q96" s="177">
        <v>219054</v>
      </c>
      <c r="R96" s="177">
        <v>263017</v>
      </c>
      <c r="S96" s="177">
        <v>58795</v>
      </c>
      <c r="T96" s="177">
        <v>118252</v>
      </c>
      <c r="U96" s="177">
        <v>146215</v>
      </c>
      <c r="V96" s="177">
        <v>216927</v>
      </c>
      <c r="W96" s="177">
        <v>76691</v>
      </c>
      <c r="X96" s="177">
        <v>129071</v>
      </c>
      <c r="Y96" s="177">
        <v>183198</v>
      </c>
      <c r="Z96" s="177">
        <v>235841</v>
      </c>
      <c r="AA96" s="177">
        <v>52323</v>
      </c>
      <c r="AB96" s="177">
        <v>56065</v>
      </c>
      <c r="AC96" s="177">
        <v>70800</v>
      </c>
      <c r="AD96" s="177">
        <v>168578</v>
      </c>
      <c r="AE96" s="177">
        <v>62629</v>
      </c>
      <c r="AF96" s="177">
        <v>65897</v>
      </c>
      <c r="AG96" s="177">
        <v>142180</v>
      </c>
      <c r="AH96" s="177">
        <v>215732.53999999998</v>
      </c>
      <c r="AI96" s="177">
        <v>301255.65359</v>
      </c>
      <c r="AJ96" s="177">
        <v>28435.492630000001</v>
      </c>
      <c r="AK96" s="177">
        <v>124599</v>
      </c>
      <c r="AL96" s="299">
        <v>204842054.02000001</v>
      </c>
      <c r="AM96" s="299">
        <v>369812000</v>
      </c>
      <c r="AN96" s="299">
        <f>'[16]DRE IFRS e REG'!$U$51</f>
        <v>147829000</v>
      </c>
      <c r="AO96" s="299">
        <v>271014086.25999999</v>
      </c>
      <c r="AP96" s="299">
        <v>478419041.66000003</v>
      </c>
      <c r="AQ96" s="299">
        <v>833942451.55999994</v>
      </c>
      <c r="AR96" s="299">
        <v>205252522.72</v>
      </c>
      <c r="AS96" s="299">
        <f t="shared" ref="AS96:BE96" si="84">AS37</f>
        <v>485413059.16000003</v>
      </c>
      <c r="AT96" s="299">
        <f t="shared" si="84"/>
        <v>633802726.65999997</v>
      </c>
      <c r="AU96" s="299">
        <f t="shared" si="84"/>
        <v>781435897.45000005</v>
      </c>
      <c r="AV96" s="358">
        <f t="shared" si="84"/>
        <v>210658862.27000001</v>
      </c>
      <c r="AW96" s="358">
        <f t="shared" si="84"/>
        <v>436736396.19</v>
      </c>
      <c r="AX96" s="358">
        <f t="shared" si="84"/>
        <v>554918585.51999998</v>
      </c>
      <c r="AY96" s="358">
        <f t="shared" si="84"/>
        <v>564884674.03999996</v>
      </c>
      <c r="AZ96" s="358">
        <f t="shared" si="84"/>
        <v>187409113.08999997</v>
      </c>
      <c r="BA96" s="358">
        <f t="shared" si="84"/>
        <v>268862396.81999999</v>
      </c>
      <c r="BB96" s="358">
        <f t="shared" si="84"/>
        <v>293531074.16000003</v>
      </c>
      <c r="BC96" s="358">
        <f t="shared" si="84"/>
        <v>427517820.19</v>
      </c>
      <c r="BD96" s="358">
        <f t="shared" si="84"/>
        <v>157225720.22999999</v>
      </c>
      <c r="BE96" s="358">
        <f t="shared" si="84"/>
        <v>289098638.07999998</v>
      </c>
      <c r="BF96" s="358">
        <f t="shared" ref="BF96" si="85">BF37</f>
        <v>399865382.27999997</v>
      </c>
      <c r="BG96" s="100"/>
      <c r="BH96" s="177"/>
      <c r="BI96" s="177"/>
      <c r="BJ96" s="177"/>
      <c r="BK96" s="177"/>
      <c r="BL96" s="177">
        <v>29916</v>
      </c>
      <c r="BM96" s="177">
        <v>34276.085999999996</v>
      </c>
      <c r="BN96" s="177">
        <v>37316</v>
      </c>
      <c r="BO96" s="177">
        <v>40412</v>
      </c>
      <c r="BP96" s="177">
        <v>3324</v>
      </c>
      <c r="BQ96" s="177">
        <v>21487</v>
      </c>
      <c r="BR96" s="177">
        <v>75155</v>
      </c>
      <c r="BS96" s="177">
        <v>132471</v>
      </c>
      <c r="BT96" s="177">
        <v>52144</v>
      </c>
      <c r="BU96" s="177">
        <v>100780</v>
      </c>
      <c r="BV96" s="177">
        <v>178087</v>
      </c>
      <c r="BW96" s="177">
        <v>147226</v>
      </c>
      <c r="BX96" s="177">
        <v>38471</v>
      </c>
      <c r="BY96" s="177">
        <v>76366</v>
      </c>
      <c r="BZ96" s="177">
        <v>115353</v>
      </c>
      <c r="CA96" s="177">
        <v>165432</v>
      </c>
      <c r="CB96" s="177">
        <v>41859</v>
      </c>
      <c r="CC96" s="177">
        <v>84519</v>
      </c>
      <c r="CD96" s="177">
        <v>134082</v>
      </c>
      <c r="CE96" s="177">
        <v>204904</v>
      </c>
      <c r="CF96" s="177">
        <v>56846</v>
      </c>
      <c r="CG96" s="177">
        <v>116671</v>
      </c>
      <c r="CH96" s="177">
        <v>161261</v>
      </c>
      <c r="CI96" s="177">
        <v>224825</v>
      </c>
      <c r="CJ96" s="177">
        <f>CJ37</f>
        <v>54320</v>
      </c>
      <c r="CK96" s="177">
        <v>112985</v>
      </c>
      <c r="CL96" s="177">
        <v>155899</v>
      </c>
      <c r="CM96" s="177">
        <v>211463.61595000001</v>
      </c>
      <c r="CN96" s="177">
        <v>40285.44397</v>
      </c>
      <c r="CO96" s="177">
        <v>98496.352549999996</v>
      </c>
      <c r="CP96" s="299">
        <v>146703657.53999999</v>
      </c>
      <c r="CQ96" s="299">
        <v>196848049.75</v>
      </c>
      <c r="CR96" s="358">
        <v>40547494.140000001</v>
      </c>
      <c r="CS96" s="358">
        <v>98084961.909999996</v>
      </c>
      <c r="CT96" s="299">
        <v>130321182.17</v>
      </c>
      <c r="CU96" s="299">
        <v>162279592.03999999</v>
      </c>
      <c r="CV96" s="299">
        <v>38725052.460000001</v>
      </c>
      <c r="CW96" s="299">
        <f t="shared" ref="CW96:DI96" si="86">CW37</f>
        <v>71480015.829999998</v>
      </c>
      <c r="CX96" s="299">
        <f t="shared" si="86"/>
        <v>104281014.84999999</v>
      </c>
      <c r="CY96" s="299">
        <f t="shared" si="86"/>
        <v>130238605.52</v>
      </c>
      <c r="CZ96" s="358">
        <f t="shared" si="86"/>
        <v>28903465.149999999</v>
      </c>
      <c r="DA96" s="358">
        <f t="shared" si="86"/>
        <v>63687186.640000001</v>
      </c>
      <c r="DB96" s="358">
        <f t="shared" si="86"/>
        <v>144876005.91</v>
      </c>
      <c r="DC96" s="358">
        <f t="shared" si="86"/>
        <v>222605379.88</v>
      </c>
      <c r="DD96" s="358">
        <f t="shared" si="86"/>
        <v>91700119.260000005</v>
      </c>
      <c r="DE96" s="358">
        <f t="shared" si="86"/>
        <v>195106818.87</v>
      </c>
      <c r="DF96" s="358">
        <f t="shared" si="86"/>
        <v>297680095.14999998</v>
      </c>
      <c r="DG96" s="358">
        <f t="shared" si="86"/>
        <v>389328493.55000001</v>
      </c>
      <c r="DH96" s="358">
        <f t="shared" si="86"/>
        <v>108611224.39999999</v>
      </c>
      <c r="DI96" s="358">
        <f t="shared" si="86"/>
        <v>206230779.91999999</v>
      </c>
      <c r="DJ96" s="358">
        <f t="shared" ref="DJ96" si="87">DJ37</f>
        <v>331612153.06</v>
      </c>
    </row>
    <row r="97" spans="1:114" s="51" customFormat="1" ht="3.75" customHeight="1">
      <c r="A97" s="48"/>
      <c r="B97" s="28"/>
      <c r="C97" s="70"/>
      <c r="D97" s="70"/>
      <c r="E97" s="70"/>
      <c r="F97" s="65"/>
      <c r="G97" s="66"/>
      <c r="H97" s="70"/>
      <c r="I97" s="70">
        <v>0</v>
      </c>
      <c r="J97" s="70">
        <v>0</v>
      </c>
      <c r="K97" s="65"/>
      <c r="L97" s="65"/>
      <c r="M97" s="65"/>
      <c r="N97" s="65"/>
      <c r="O97" s="65">
        <v>0</v>
      </c>
      <c r="P97" s="65"/>
      <c r="Q97" s="65"/>
      <c r="R97" s="65"/>
      <c r="S97" s="65"/>
      <c r="T97" s="65"/>
      <c r="U97" s="65"/>
      <c r="V97" s="65"/>
      <c r="W97" s="65"/>
      <c r="X97" s="65"/>
      <c r="Y97" s="65"/>
      <c r="Z97" s="65"/>
      <c r="AA97" s="65"/>
      <c r="AB97" s="65"/>
      <c r="AC97" s="65"/>
      <c r="AD97" s="65"/>
      <c r="AE97" s="65"/>
      <c r="AF97" s="65"/>
      <c r="AG97" s="65">
        <v>142180</v>
      </c>
      <c r="AH97" s="65">
        <v>0</v>
      </c>
      <c r="AI97" s="65">
        <v>0</v>
      </c>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100"/>
      <c r="BH97" s="70"/>
      <c r="BI97" s="70"/>
      <c r="BJ97" s="70"/>
      <c r="BK97" s="70"/>
      <c r="BL97" s="65"/>
      <c r="BM97" s="66"/>
      <c r="BN97" s="70"/>
      <c r="BO97" s="70"/>
      <c r="BP97" s="70"/>
      <c r="BQ97" s="65"/>
      <c r="BR97" s="65"/>
      <c r="BS97" s="65"/>
      <c r="BT97" s="65"/>
      <c r="BU97" s="65"/>
      <c r="BV97" s="65"/>
      <c r="BW97" s="65"/>
      <c r="BX97" s="65"/>
      <c r="BY97" s="65"/>
      <c r="BZ97" s="65"/>
      <c r="CA97" s="65"/>
      <c r="CB97" s="65"/>
      <c r="CC97" s="65"/>
      <c r="CD97" s="65"/>
      <c r="CE97" s="65"/>
      <c r="CF97" s="65"/>
      <c r="CG97" s="65"/>
      <c r="CH97" s="65"/>
      <c r="CI97" s="65"/>
      <c r="CJ97" s="65">
        <f>CJ37</f>
        <v>54320</v>
      </c>
      <c r="CK97" s="65"/>
      <c r="CL97" s="65"/>
      <c r="CM97" s="65"/>
      <c r="CN97" s="65"/>
      <c r="CO97" s="65"/>
      <c r="CP97" s="65"/>
      <c r="CQ97" s="65"/>
      <c r="CR97" s="377"/>
      <c r="CS97" s="377"/>
      <c r="CT97" s="65"/>
      <c r="CU97" s="65"/>
      <c r="CV97" s="65"/>
      <c r="CW97" s="65">
        <f t="shared" ref="CW97:DI97" si="88">CW37</f>
        <v>71480015.829999998</v>
      </c>
      <c r="CX97" s="65">
        <f t="shared" si="88"/>
        <v>104281014.84999999</v>
      </c>
      <c r="CY97" s="65">
        <f t="shared" si="88"/>
        <v>130238605.52</v>
      </c>
      <c r="CZ97" s="377">
        <f t="shared" si="88"/>
        <v>28903465.149999999</v>
      </c>
      <c r="DA97" s="377">
        <f t="shared" si="88"/>
        <v>63687186.640000001</v>
      </c>
      <c r="DB97" s="377">
        <f t="shared" si="88"/>
        <v>144876005.91</v>
      </c>
      <c r="DC97" s="377">
        <f t="shared" si="88"/>
        <v>222605379.88</v>
      </c>
      <c r="DD97" s="377">
        <f t="shared" si="88"/>
        <v>91700119.260000005</v>
      </c>
      <c r="DE97" s="377">
        <f t="shared" si="88"/>
        <v>195106818.87</v>
      </c>
      <c r="DF97" s="377">
        <f t="shared" si="88"/>
        <v>297680095.14999998</v>
      </c>
      <c r="DG97" s="377">
        <f t="shared" si="88"/>
        <v>389328493.55000001</v>
      </c>
      <c r="DH97" s="377">
        <f t="shared" si="88"/>
        <v>108611224.39999999</v>
      </c>
      <c r="DI97" s="377">
        <f t="shared" si="88"/>
        <v>206230779.91999999</v>
      </c>
      <c r="DJ97" s="377">
        <f t="shared" ref="DJ97" si="89">DJ37</f>
        <v>331612153.06</v>
      </c>
    </row>
    <row r="98" spans="1:114" s="51" customFormat="1">
      <c r="A98" s="48"/>
      <c r="B98" s="134" t="s">
        <v>62</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v>0</v>
      </c>
      <c r="AH98" s="136">
        <v>0</v>
      </c>
      <c r="AI98" s="136">
        <v>0</v>
      </c>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00"/>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v>0</v>
      </c>
      <c r="CP98" s="136" t="s">
        <v>274</v>
      </c>
      <c r="CQ98" s="136" t="s">
        <v>274</v>
      </c>
      <c r="CR98" s="382" t="s">
        <v>274</v>
      </c>
      <c r="CS98" s="382"/>
      <c r="CT98" s="136"/>
      <c r="CU98" s="136"/>
      <c r="CV98" s="136"/>
      <c r="CW98" s="136"/>
      <c r="CX98" s="136"/>
      <c r="CY98" s="136"/>
      <c r="CZ98" s="382"/>
      <c r="DA98" s="382"/>
      <c r="DB98" s="382"/>
      <c r="DC98" s="382"/>
      <c r="DD98" s="382"/>
      <c r="DE98" s="382"/>
      <c r="DF98" s="382"/>
      <c r="DG98" s="382"/>
      <c r="DH98" s="382"/>
      <c r="DI98" s="382"/>
      <c r="DJ98" s="382"/>
    </row>
    <row r="99" spans="1:114" s="51" customFormat="1">
      <c r="A99" s="48"/>
      <c r="B99" s="176" t="s">
        <v>64</v>
      </c>
      <c r="C99" s="177">
        <v>14424</v>
      </c>
      <c r="D99" s="177">
        <v>30555</v>
      </c>
      <c r="E99" s="177">
        <v>42295</v>
      </c>
      <c r="F99" s="177">
        <v>53626</v>
      </c>
      <c r="G99" s="177">
        <v>10167</v>
      </c>
      <c r="H99" s="177">
        <v>27991.711000000003</v>
      </c>
      <c r="I99" s="177">
        <v>68325</v>
      </c>
      <c r="J99" s="177">
        <v>133078</v>
      </c>
      <c r="K99" s="177">
        <v>42795</v>
      </c>
      <c r="L99" s="177">
        <v>78007</v>
      </c>
      <c r="M99" s="177">
        <v>89599</v>
      </c>
      <c r="N99" s="177">
        <v>104683</v>
      </c>
      <c r="O99" s="177">
        <v>14220</v>
      </c>
      <c r="P99" s="177">
        <v>32418</v>
      </c>
      <c r="Q99" s="177">
        <v>46137</v>
      </c>
      <c r="R99" s="177">
        <v>57195</v>
      </c>
      <c r="S99" s="177">
        <v>10213</v>
      </c>
      <c r="T99" s="177">
        <v>26028</v>
      </c>
      <c r="U99" s="177">
        <v>46563</v>
      </c>
      <c r="V99" s="177">
        <v>60911</v>
      </c>
      <c r="W99" s="177">
        <v>12434</v>
      </c>
      <c r="X99" s="177">
        <v>26089</v>
      </c>
      <c r="Y99" s="177">
        <v>41898</v>
      </c>
      <c r="Z99" s="177">
        <v>58364</v>
      </c>
      <c r="AA99" s="177">
        <v>15493</v>
      </c>
      <c r="AB99" s="177">
        <v>34088</v>
      </c>
      <c r="AC99" s="177">
        <v>54304</v>
      </c>
      <c r="AD99" s="177">
        <v>69753</v>
      </c>
      <c r="AE99" s="177">
        <v>11599</v>
      </c>
      <c r="AF99" s="177">
        <v>11598.696550000001</v>
      </c>
      <c r="AG99" s="177">
        <v>24534</v>
      </c>
      <c r="AH99" s="177">
        <v>45922.820999999996</v>
      </c>
      <c r="AI99" s="177">
        <v>62912.773269999991</v>
      </c>
      <c r="AJ99" s="177">
        <v>15891.519289999998</v>
      </c>
      <c r="AK99" s="177">
        <v>40741</v>
      </c>
      <c r="AL99" s="299">
        <v>74759744.170000002</v>
      </c>
      <c r="AM99" s="299">
        <v>96939247.379999995</v>
      </c>
      <c r="AN99" s="299">
        <v>12955608.300000001</v>
      </c>
      <c r="AO99" s="299">
        <v>22295576.93</v>
      </c>
      <c r="AP99" s="299">
        <v>32963361.100000001</v>
      </c>
      <c r="AQ99" s="299">
        <v>38813341.799999997</v>
      </c>
      <c r="AR99" s="299">
        <v>4410378.8899999997</v>
      </c>
      <c r="AS99" s="299">
        <f t="shared" ref="AS99:BE99" si="90">AS40</f>
        <v>11558895.939999999</v>
      </c>
      <c r="AT99" s="299">
        <f t="shared" si="90"/>
        <v>20242524.649999999</v>
      </c>
      <c r="AU99" s="299">
        <f t="shared" si="90"/>
        <v>34282746.409999996</v>
      </c>
      <c r="AV99" s="358">
        <f t="shared" si="90"/>
        <v>23046554.210000001</v>
      </c>
      <c r="AW99" s="358">
        <f t="shared" si="90"/>
        <v>69954718.170000002</v>
      </c>
      <c r="AX99" s="358">
        <f t="shared" si="90"/>
        <v>124595203.09999999</v>
      </c>
      <c r="AY99" s="358">
        <f t="shared" si="90"/>
        <v>164994726.53</v>
      </c>
      <c r="AZ99" s="358">
        <f t="shared" si="90"/>
        <v>33783039.43</v>
      </c>
      <c r="BA99" s="358">
        <f t="shared" si="90"/>
        <v>70452265.670000002</v>
      </c>
      <c r="BB99" s="358">
        <f>BB40</f>
        <v>108429490.75</v>
      </c>
      <c r="BC99" s="358">
        <f t="shared" si="90"/>
        <v>148007743.77000001</v>
      </c>
      <c r="BD99" s="358">
        <f t="shared" si="90"/>
        <v>25019384.460000001</v>
      </c>
      <c r="BE99" s="358">
        <f t="shared" si="90"/>
        <v>55340211.25</v>
      </c>
      <c r="BF99" s="358">
        <f t="shared" ref="BF99" si="91">BF40</f>
        <v>76403271.719999999</v>
      </c>
      <c r="BG99" s="100"/>
      <c r="BH99" s="177">
        <v>14424</v>
      </c>
      <c r="BI99" s="177">
        <v>30555</v>
      </c>
      <c r="BJ99" s="177">
        <v>42295</v>
      </c>
      <c r="BK99" s="177">
        <v>53626</v>
      </c>
      <c r="BL99" s="177">
        <v>10167</v>
      </c>
      <c r="BM99" s="177">
        <v>27991.711000000003</v>
      </c>
      <c r="BN99" s="177">
        <v>68325</v>
      </c>
      <c r="BO99" s="177">
        <v>133078</v>
      </c>
      <c r="BP99" s="177">
        <v>42795</v>
      </c>
      <c r="BQ99" s="177">
        <v>78007</v>
      </c>
      <c r="BR99" s="177">
        <v>89599</v>
      </c>
      <c r="BS99" s="177">
        <v>104683</v>
      </c>
      <c r="BT99" s="177">
        <v>14220</v>
      </c>
      <c r="BU99" s="177">
        <v>32418</v>
      </c>
      <c r="BV99" s="177">
        <v>46137</v>
      </c>
      <c r="BW99" s="177">
        <v>57195</v>
      </c>
      <c r="BX99" s="177">
        <v>10213</v>
      </c>
      <c r="BY99" s="177">
        <v>26028</v>
      </c>
      <c r="BZ99" s="177">
        <v>46563</v>
      </c>
      <c r="CA99" s="177">
        <v>60911</v>
      </c>
      <c r="CB99" s="177">
        <v>12434</v>
      </c>
      <c r="CC99" s="177">
        <v>26089</v>
      </c>
      <c r="CD99" s="177">
        <v>41898</v>
      </c>
      <c r="CE99" s="177">
        <v>58364</v>
      </c>
      <c r="CF99" s="177">
        <v>15493</v>
      </c>
      <c r="CG99" s="177">
        <v>34088</v>
      </c>
      <c r="CH99" s="177">
        <v>54304</v>
      </c>
      <c r="CI99" s="177">
        <v>69753</v>
      </c>
      <c r="CJ99" s="177">
        <f>CJ40</f>
        <v>11599</v>
      </c>
      <c r="CK99" s="177">
        <v>24534</v>
      </c>
      <c r="CL99" s="177">
        <v>45922.820999999996</v>
      </c>
      <c r="CM99" s="177">
        <v>62912.773269999991</v>
      </c>
      <c r="CN99" s="177">
        <v>15891.519289999998</v>
      </c>
      <c r="CO99" s="177">
        <v>40740.726350000004</v>
      </c>
      <c r="CP99" s="299">
        <v>74759744.170000002</v>
      </c>
      <c r="CQ99" s="299">
        <v>96939247.379999995</v>
      </c>
      <c r="CR99" s="358">
        <v>12955608.300000001</v>
      </c>
      <c r="CS99" s="358">
        <v>22295576.93</v>
      </c>
      <c r="CT99" s="299">
        <v>32963361.100000001</v>
      </c>
      <c r="CU99" s="299">
        <v>38813341.799999997</v>
      </c>
      <c r="CV99" s="299">
        <v>4410378.8899999997</v>
      </c>
      <c r="CW99" s="299">
        <f t="shared" ref="CW99:DI99" si="92">CW40</f>
        <v>11558895.939999999</v>
      </c>
      <c r="CX99" s="299">
        <f t="shared" si="92"/>
        <v>20242524.649999999</v>
      </c>
      <c r="CY99" s="299">
        <f t="shared" si="92"/>
        <v>34282746.409999996</v>
      </c>
      <c r="CZ99" s="358">
        <f t="shared" si="92"/>
        <v>23046554.210000001</v>
      </c>
      <c r="DA99" s="358">
        <f t="shared" si="92"/>
        <v>69954718.170000002</v>
      </c>
      <c r="DB99" s="358">
        <f t="shared" si="92"/>
        <v>124595203.09999999</v>
      </c>
      <c r="DC99" s="358">
        <f t="shared" si="92"/>
        <v>164994726.53</v>
      </c>
      <c r="DD99" s="358">
        <f t="shared" si="92"/>
        <v>33783039.43</v>
      </c>
      <c r="DE99" s="358">
        <f t="shared" si="92"/>
        <v>70452265.670000002</v>
      </c>
      <c r="DF99" s="358">
        <f t="shared" si="92"/>
        <v>108429490.75</v>
      </c>
      <c r="DG99" s="358">
        <f t="shared" si="92"/>
        <v>148007743.77000001</v>
      </c>
      <c r="DH99" s="358">
        <f t="shared" si="92"/>
        <v>25019384.460000001</v>
      </c>
      <c r="DI99" s="358">
        <f t="shared" si="92"/>
        <v>55340211.25</v>
      </c>
      <c r="DJ99" s="358">
        <f t="shared" ref="DJ99" si="93">DJ40</f>
        <v>76403271.719999999</v>
      </c>
    </row>
    <row r="100" spans="1:114" s="51" customFormat="1">
      <c r="A100" s="48"/>
      <c r="B100" s="27" t="s">
        <v>524</v>
      </c>
      <c r="C100" s="66">
        <v>-43304</v>
      </c>
      <c r="D100" s="66">
        <v>-91472</v>
      </c>
      <c r="E100" s="66">
        <v>-138776</v>
      </c>
      <c r="F100" s="66">
        <v>-201642</v>
      </c>
      <c r="G100" s="66">
        <v>-74134</v>
      </c>
      <c r="H100" s="66">
        <v>-147869.66800000001</v>
      </c>
      <c r="I100" s="66">
        <v>-242146</v>
      </c>
      <c r="J100" s="66">
        <v>-337028</v>
      </c>
      <c r="K100" s="66">
        <v>-74362</v>
      </c>
      <c r="L100" s="66">
        <v>-150690</v>
      </c>
      <c r="M100" s="66">
        <v>-232052</v>
      </c>
      <c r="N100" s="66">
        <v>-315695</v>
      </c>
      <c r="O100" s="66">
        <v>-85197</v>
      </c>
      <c r="P100" s="66">
        <v>-166142</v>
      </c>
      <c r="Q100" s="66">
        <v>-244597</v>
      </c>
      <c r="R100" s="66">
        <v>0</v>
      </c>
      <c r="S100" s="66">
        <v>-70267</v>
      </c>
      <c r="T100" s="66">
        <v>-145494</v>
      </c>
      <c r="U100" s="66">
        <v>0</v>
      </c>
      <c r="V100" s="66">
        <v>0</v>
      </c>
      <c r="W100" s="66">
        <v>0</v>
      </c>
      <c r="X100" s="66">
        <v>0</v>
      </c>
      <c r="Y100" s="66">
        <v>0</v>
      </c>
      <c r="Z100" s="66"/>
      <c r="AA100" s="66"/>
      <c r="AB100" s="66"/>
      <c r="AC100" s="66"/>
      <c r="AD100" s="66"/>
      <c r="AE100" s="66">
        <v>0</v>
      </c>
      <c r="AF100" s="66">
        <v>-63547</v>
      </c>
      <c r="AG100" s="66">
        <v>-131195</v>
      </c>
      <c r="AH100" s="66">
        <v>215661</v>
      </c>
      <c r="AI100" s="66">
        <v>274100</v>
      </c>
      <c r="AJ100" s="66">
        <v>-80070.083109999992</v>
      </c>
      <c r="AK100" s="66">
        <v>-176514</v>
      </c>
      <c r="AL100" s="298">
        <v>-259340944.19999999</v>
      </c>
      <c r="AM100" s="298">
        <v>-355733830.83999997</v>
      </c>
      <c r="AN100" s="298">
        <v>-147814763.91</v>
      </c>
      <c r="AO100" s="298">
        <v>-185611878.43000001</v>
      </c>
      <c r="AP100" s="298">
        <v>-315567000</v>
      </c>
      <c r="AQ100" s="298">
        <v>-514337555.77999997</v>
      </c>
      <c r="AR100" s="298">
        <v>-187505942.09999999</v>
      </c>
      <c r="AS100" s="298">
        <f t="shared" ref="AS100:BE100" si="94">AS41</f>
        <v>-367795064.87</v>
      </c>
      <c r="AT100" s="298">
        <f t="shared" si="94"/>
        <v>-606834169.83999991</v>
      </c>
      <c r="AU100" s="298">
        <f t="shared" si="94"/>
        <v>-844392402.19000006</v>
      </c>
      <c r="AV100" s="357">
        <f t="shared" si="94"/>
        <v>-251227044.38</v>
      </c>
      <c r="AW100" s="357">
        <f t="shared" si="94"/>
        <v>-558709710.12</v>
      </c>
      <c r="AX100" s="357">
        <f t="shared" si="94"/>
        <v>-699109013.14999998</v>
      </c>
      <c r="AY100" s="357">
        <f t="shared" si="94"/>
        <v>-902550744.63</v>
      </c>
      <c r="AZ100" s="357">
        <f t="shared" si="94"/>
        <v>-318393418.52173102</v>
      </c>
      <c r="BA100" s="357">
        <f t="shared" si="94"/>
        <v>-601238127.81346202</v>
      </c>
      <c r="BB100" s="357">
        <f>BB41</f>
        <v>-819812307.41412497</v>
      </c>
      <c r="BC100" s="357">
        <f t="shared" si="94"/>
        <v>-1051831213.74</v>
      </c>
      <c r="BD100" s="357">
        <f t="shared" si="94"/>
        <v>-326984874.11066294</v>
      </c>
      <c r="BE100" s="357">
        <f t="shared" si="94"/>
        <v>-560219769.42999995</v>
      </c>
      <c r="BF100" s="357">
        <f t="shared" ref="BF100" si="95">BF41</f>
        <v>-791864243.67999995</v>
      </c>
      <c r="BG100" s="100"/>
      <c r="BH100" s="66">
        <v>-43304</v>
      </c>
      <c r="BI100" s="66">
        <v>-91472</v>
      </c>
      <c r="BJ100" s="66">
        <v>-138776</v>
      </c>
      <c r="BK100" s="66">
        <v>-201642</v>
      </c>
      <c r="BL100" s="66">
        <v>-73138</v>
      </c>
      <c r="BM100" s="66">
        <v>-147869.66800000001</v>
      </c>
      <c r="BN100" s="66">
        <v>-242146</v>
      </c>
      <c r="BO100" s="66">
        <v>-337028</v>
      </c>
      <c r="BP100" s="66">
        <v>-74362</v>
      </c>
      <c r="BQ100" s="66">
        <v>-150690</v>
      </c>
      <c r="BR100" s="66">
        <v>-232052</v>
      </c>
      <c r="BS100" s="66">
        <v>-315695</v>
      </c>
      <c r="BT100" s="66">
        <v>-85197</v>
      </c>
      <c r="BU100" s="66">
        <v>-166142</v>
      </c>
      <c r="BV100" s="66">
        <v>-244597</v>
      </c>
      <c r="BW100" s="66">
        <v>0</v>
      </c>
      <c r="BX100" s="66">
        <v>-70267</v>
      </c>
      <c r="BY100" s="66">
        <v>-145494</v>
      </c>
      <c r="BZ100" s="66">
        <v>0</v>
      </c>
      <c r="CA100" s="66">
        <v>0</v>
      </c>
      <c r="CB100" s="66">
        <v>0</v>
      </c>
      <c r="CC100" s="66">
        <v>0</v>
      </c>
      <c r="CD100" s="66">
        <v>0</v>
      </c>
      <c r="CE100" s="66"/>
      <c r="CF100" s="66"/>
      <c r="CG100" s="66"/>
      <c r="CH100" s="66"/>
      <c r="CI100" s="66"/>
      <c r="CJ100" s="66">
        <f>CJ41</f>
        <v>0</v>
      </c>
      <c r="CK100" s="66">
        <v>0</v>
      </c>
      <c r="CL100" s="66">
        <v>-215661</v>
      </c>
      <c r="CM100" s="66">
        <v>-274099.52549999999</v>
      </c>
      <c r="CN100" s="66">
        <v>-79306.815879999995</v>
      </c>
      <c r="CO100" s="66">
        <v>-175012.78427999999</v>
      </c>
      <c r="CP100" s="298">
        <v>-256896261.44999999</v>
      </c>
      <c r="CQ100" s="298">
        <v>-352664098.44999999</v>
      </c>
      <c r="CR100" s="357">
        <v>-147085133.25999999</v>
      </c>
      <c r="CS100" s="357">
        <v>-184163421.31</v>
      </c>
      <c r="CT100" s="298">
        <v>-313427798.91000003</v>
      </c>
      <c r="CU100" s="298">
        <v>-511639327.32999998</v>
      </c>
      <c r="CV100" s="298">
        <v>-186800104.69999999</v>
      </c>
      <c r="CW100" s="298">
        <f t="shared" ref="CW100:DI100" si="96">CW41</f>
        <v>-366375607.72000003</v>
      </c>
      <c r="CX100" s="298">
        <f t="shared" si="96"/>
        <v>-604729095.27999997</v>
      </c>
      <c r="CY100" s="298">
        <f t="shared" si="96"/>
        <v>-841759829.41999996</v>
      </c>
      <c r="CZ100" s="357">
        <f t="shared" si="96"/>
        <v>-250904794.66</v>
      </c>
      <c r="DA100" s="357">
        <f t="shared" si="96"/>
        <v>-560418550.66999996</v>
      </c>
      <c r="DB100" s="357">
        <f t="shared" si="96"/>
        <v>-700641430.57000005</v>
      </c>
      <c r="DC100" s="357">
        <f t="shared" si="96"/>
        <v>-903941174.23000002</v>
      </c>
      <c r="DD100" s="357">
        <f t="shared" si="96"/>
        <v>-318283051.38173103</v>
      </c>
      <c r="DE100" s="357">
        <f t="shared" si="96"/>
        <v>-601045434.203462</v>
      </c>
      <c r="DF100" s="357">
        <f t="shared" si="96"/>
        <v>-819544805.32412505</v>
      </c>
      <c r="DG100" s="357">
        <f t="shared" si="96"/>
        <v>-1051496306.51</v>
      </c>
      <c r="DH100" s="357">
        <f t="shared" si="96"/>
        <v>-326924677.91066301</v>
      </c>
      <c r="DI100" s="357">
        <f t="shared" si="96"/>
        <v>-560105820.63</v>
      </c>
      <c r="DJ100" s="357">
        <f t="shared" ref="DJ100" si="97">DJ41</f>
        <v>-791703068.45000005</v>
      </c>
    </row>
    <row r="101" spans="1:114" s="51" customFormat="1">
      <c r="A101" s="48"/>
      <c r="B101" s="176" t="s">
        <v>72</v>
      </c>
      <c r="C101" s="177"/>
      <c r="D101" s="177"/>
      <c r="E101" s="177"/>
      <c r="F101" s="177"/>
      <c r="G101" s="177"/>
      <c r="H101" s="177"/>
      <c r="I101" s="177"/>
      <c r="J101" s="177"/>
      <c r="K101" s="177"/>
      <c r="L101" s="177"/>
      <c r="M101" s="177"/>
      <c r="N101" s="177"/>
      <c r="O101" s="177"/>
      <c r="P101" s="177"/>
      <c r="Q101" s="177"/>
      <c r="R101" s="177">
        <v>-80972</v>
      </c>
      <c r="S101" s="177"/>
      <c r="T101" s="177"/>
      <c r="U101" s="177">
        <v>-231246</v>
      </c>
      <c r="V101" s="177">
        <v>-236079</v>
      </c>
      <c r="W101" s="177">
        <v>43003</v>
      </c>
      <c r="X101" s="177">
        <v>79496</v>
      </c>
      <c r="Y101" s="177">
        <v>64869</v>
      </c>
      <c r="Z101" s="177">
        <v>59353</v>
      </c>
      <c r="AA101" s="177">
        <v>7037</v>
      </c>
      <c r="AB101" s="177">
        <v>-11499</v>
      </c>
      <c r="AC101" s="177">
        <v>-567</v>
      </c>
      <c r="AD101" s="177">
        <v>-17661</v>
      </c>
      <c r="AE101" s="177">
        <v>-1441</v>
      </c>
      <c r="AF101" s="177">
        <v>-1441.7696100000001</v>
      </c>
      <c r="AG101" s="177">
        <v>-30208</v>
      </c>
      <c r="AH101" s="177">
        <v>-40033.012999999999</v>
      </c>
      <c r="AI101" s="177">
        <v>-58701.603780000005</v>
      </c>
      <c r="AJ101" s="177">
        <v>-6765.2955899999997</v>
      </c>
      <c r="AK101" s="177">
        <v>-5132</v>
      </c>
      <c r="AL101" s="358">
        <v>-38492971.060000002</v>
      </c>
      <c r="AM101" s="358">
        <v>-28543214.530000001</v>
      </c>
      <c r="AN101" s="358">
        <v>-114118723.20999999</v>
      </c>
      <c r="AO101" s="358">
        <v>-145359863.93000001</v>
      </c>
      <c r="AP101" s="358">
        <v>-170572060.06</v>
      </c>
      <c r="AQ101" s="358">
        <v>-141054293.21000001</v>
      </c>
      <c r="AR101" s="358">
        <v>-51439187.909999996</v>
      </c>
      <c r="AS101" s="358">
        <f t="shared" ref="AS101:BC101" si="98">AS43</f>
        <v>2226948.6800000002</v>
      </c>
      <c r="AT101" s="358">
        <f t="shared" si="98"/>
        <v>-33699995.780000001</v>
      </c>
      <c r="AU101" s="358">
        <f t="shared" si="98"/>
        <v>-74229983.879999995</v>
      </c>
      <c r="AV101" s="358">
        <f t="shared" si="98"/>
        <v>89169305.829999998</v>
      </c>
      <c r="AW101" s="358">
        <f t="shared" si="98"/>
        <v>39472885.119999997</v>
      </c>
      <c r="AX101" s="358">
        <f t="shared" si="98"/>
        <v>38285673.579999998</v>
      </c>
      <c r="AY101" s="358">
        <f t="shared" si="98"/>
        <v>24176888.809999999</v>
      </c>
      <c r="AZ101" s="358">
        <f t="shared" si="98"/>
        <v>2529585.9600000009</v>
      </c>
      <c r="BA101" s="358">
        <f t="shared" si="98"/>
        <v>19740263.039999999</v>
      </c>
      <c r="BB101" s="358">
        <f t="shared" si="98"/>
        <v>-2800130.81</v>
      </c>
      <c r="BC101" s="358">
        <f t="shared" si="98"/>
        <v>-1258456.8799999999</v>
      </c>
      <c r="BD101" s="358" t="e">
        <f>#REF!</f>
        <v>#REF!</v>
      </c>
      <c r="BE101" s="358">
        <f t="shared" ref="BE101:BE108" si="99">BE43</f>
        <v>-60491645.159999996</v>
      </c>
      <c r="BF101" s="358">
        <f t="shared" ref="BF101" si="100">BF43</f>
        <v>-68314677.340000004</v>
      </c>
      <c r="BG101" s="100"/>
      <c r="BH101" s="177"/>
      <c r="BI101" s="177"/>
      <c r="BJ101" s="177"/>
      <c r="BK101" s="177"/>
      <c r="BL101" s="177"/>
      <c r="BM101" s="177"/>
      <c r="BN101" s="177"/>
      <c r="BO101" s="177"/>
      <c r="BP101" s="177"/>
      <c r="BQ101" s="177"/>
      <c r="BR101" s="177"/>
      <c r="BS101" s="177"/>
      <c r="BT101" s="177"/>
      <c r="BU101" s="177"/>
      <c r="BV101" s="177"/>
      <c r="BW101" s="177">
        <v>-80972</v>
      </c>
      <c r="BX101" s="177">
        <v>0</v>
      </c>
      <c r="BY101" s="177">
        <v>0</v>
      </c>
      <c r="BZ101" s="177">
        <v>-231246</v>
      </c>
      <c r="CA101" s="177">
        <v>-236079</v>
      </c>
      <c r="CB101" s="177">
        <v>43003</v>
      </c>
      <c r="CC101" s="177">
        <v>79496</v>
      </c>
      <c r="CD101" s="177">
        <v>64869</v>
      </c>
      <c r="CE101" s="177">
        <v>59353</v>
      </c>
      <c r="CF101" s="177">
        <v>7037</v>
      </c>
      <c r="CG101" s="177">
        <v>-11499</v>
      </c>
      <c r="CH101" s="177">
        <v>-567</v>
      </c>
      <c r="CI101" s="177">
        <v>-17661</v>
      </c>
      <c r="CJ101" s="177">
        <f t="shared" ref="CJ101:CJ108" si="101">CJ43</f>
        <v>-1441</v>
      </c>
      <c r="CK101" s="177">
        <v>-30208</v>
      </c>
      <c r="CL101" s="177">
        <v>-40033.012999999999</v>
      </c>
      <c r="CM101" s="177">
        <v>-58701.603780000005</v>
      </c>
      <c r="CN101" s="177">
        <v>-6765.2955899999997</v>
      </c>
      <c r="CO101" s="177">
        <v>-5132.3638600000004</v>
      </c>
      <c r="CP101" s="299">
        <v>-38492971.060000002</v>
      </c>
      <c r="CQ101" s="299">
        <v>-28543214.530000001</v>
      </c>
      <c r="CR101" s="358">
        <v>-114118723.20999999</v>
      </c>
      <c r="CS101" s="358">
        <v>-145359862.93000001</v>
      </c>
      <c r="CT101" s="358">
        <v>-170572060.06</v>
      </c>
      <c r="CU101" s="358">
        <v>-141053293.21000001</v>
      </c>
      <c r="CV101" s="358">
        <v>-51439187.909999996</v>
      </c>
      <c r="CW101" s="358">
        <f t="shared" ref="CW101:DI101" si="102">CW43</f>
        <v>2226948.6800000002</v>
      </c>
      <c r="CX101" s="358">
        <f t="shared" si="102"/>
        <v>-33699995.780000001</v>
      </c>
      <c r="CY101" s="358">
        <f t="shared" si="102"/>
        <v>-74229983.879999995</v>
      </c>
      <c r="CZ101" s="358">
        <f t="shared" si="102"/>
        <v>89169305.829999998</v>
      </c>
      <c r="DA101" s="358">
        <f t="shared" si="102"/>
        <v>39472885.119999997</v>
      </c>
      <c r="DB101" s="358">
        <f t="shared" si="102"/>
        <v>38285673.579999998</v>
      </c>
      <c r="DC101" s="358">
        <f t="shared" si="102"/>
        <v>24176888.809999999</v>
      </c>
      <c r="DD101" s="358">
        <f t="shared" si="102"/>
        <v>2529585.9600000009</v>
      </c>
      <c r="DE101" s="358">
        <f t="shared" si="102"/>
        <v>19740263.039999999</v>
      </c>
      <c r="DF101" s="358">
        <f t="shared" si="102"/>
        <v>-2800130.81</v>
      </c>
      <c r="DG101" s="358">
        <f t="shared" si="102"/>
        <v>-1258456.8799999999</v>
      </c>
      <c r="DH101" s="358">
        <f t="shared" si="102"/>
        <v>-12017971.479999997</v>
      </c>
      <c r="DI101" s="358">
        <f t="shared" si="102"/>
        <v>-60491645.159999996</v>
      </c>
      <c r="DJ101" s="358">
        <f>DJ43</f>
        <v>-68314677.340000004</v>
      </c>
    </row>
    <row r="102" spans="1:114" s="51" customFormat="1">
      <c r="A102" s="48"/>
      <c r="B102" s="27" t="s">
        <v>674</v>
      </c>
      <c r="C102" s="66">
        <v>-5985</v>
      </c>
      <c r="D102" s="66">
        <v>-11833</v>
      </c>
      <c r="E102" s="66">
        <v>-14366</v>
      </c>
      <c r="F102" s="66">
        <v>-28238</v>
      </c>
      <c r="G102" s="66">
        <v>-3723</v>
      </c>
      <c r="H102" s="66">
        <v>-8277.2810000000009</v>
      </c>
      <c r="I102" s="66">
        <v>-10755</v>
      </c>
      <c r="J102" s="66">
        <v>-42356</v>
      </c>
      <c r="K102" s="66">
        <v>-30087</v>
      </c>
      <c r="L102" s="66">
        <v>-79304</v>
      </c>
      <c r="M102" s="66">
        <v>-91078</v>
      </c>
      <c r="N102" s="66">
        <v>-133692</v>
      </c>
      <c r="O102" s="66">
        <v>-31514</v>
      </c>
      <c r="P102" s="66">
        <v>-50919</v>
      </c>
      <c r="Q102" s="66">
        <v>-111698</v>
      </c>
      <c r="R102" s="66">
        <v>-4953</v>
      </c>
      <c r="S102" s="66">
        <v>-187187</v>
      </c>
      <c r="T102" s="66">
        <v>-205398</v>
      </c>
      <c r="U102" s="66">
        <v>0</v>
      </c>
      <c r="V102" s="66">
        <v>0</v>
      </c>
      <c r="W102" s="66">
        <v>0</v>
      </c>
      <c r="X102" s="66">
        <v>0</v>
      </c>
      <c r="Y102" s="66">
        <v>0</v>
      </c>
      <c r="Z102" s="66"/>
      <c r="AA102" s="66"/>
      <c r="AB102" s="66"/>
      <c r="AC102" s="66">
        <v>0</v>
      </c>
      <c r="AD102" s="66">
        <v>0</v>
      </c>
      <c r="AE102" s="66"/>
      <c r="AF102" s="66"/>
      <c r="AG102" s="66"/>
      <c r="AH102" s="66">
        <v>0</v>
      </c>
      <c r="AI102" s="66">
        <v>0</v>
      </c>
      <c r="AJ102" s="66"/>
      <c r="AK102" s="66"/>
      <c r="AL102" s="66"/>
      <c r="AM102" s="66"/>
      <c r="AN102" s="66"/>
      <c r="AO102" s="66"/>
      <c r="AP102" s="66"/>
      <c r="AQ102" s="66"/>
      <c r="AR102" s="66"/>
      <c r="AS102" s="66">
        <f t="shared" ref="AS102:BC102" si="103">AS44</f>
        <v>0</v>
      </c>
      <c r="AT102" s="66">
        <f t="shared" si="103"/>
        <v>0</v>
      </c>
      <c r="AU102" s="66">
        <f t="shared" si="103"/>
        <v>0</v>
      </c>
      <c r="AV102" s="374">
        <f t="shared" si="103"/>
        <v>0</v>
      </c>
      <c r="AW102" s="374">
        <f t="shared" si="103"/>
        <v>0</v>
      </c>
      <c r="AX102" s="374">
        <f t="shared" si="103"/>
        <v>0</v>
      </c>
      <c r="AY102" s="374">
        <f t="shared" si="103"/>
        <v>0</v>
      </c>
      <c r="AZ102" s="374">
        <f t="shared" si="103"/>
        <v>0</v>
      </c>
      <c r="BA102" s="374">
        <f t="shared" si="103"/>
        <v>0</v>
      </c>
      <c r="BB102" s="374">
        <f t="shared" si="103"/>
        <v>0</v>
      </c>
      <c r="BC102" s="374">
        <f t="shared" si="103"/>
        <v>0</v>
      </c>
      <c r="BD102" s="374">
        <f t="shared" ref="BD102:BD108" si="104">BD44</f>
        <v>0</v>
      </c>
      <c r="BE102" s="374">
        <f t="shared" si="99"/>
        <v>0</v>
      </c>
      <c r="BF102" s="374">
        <f t="shared" ref="BF102" si="105">BF44</f>
        <v>0</v>
      </c>
      <c r="BH102" s="66">
        <v>-5985</v>
      </c>
      <c r="BI102" s="66">
        <v>-11833</v>
      </c>
      <c r="BJ102" s="66">
        <v>-14366</v>
      </c>
      <c r="BK102" s="66">
        <v>-28238</v>
      </c>
      <c r="BL102" s="66">
        <v>-3723</v>
      </c>
      <c r="BM102" s="66">
        <v>-8277.2810000000009</v>
      </c>
      <c r="BN102" s="66">
        <v>-10755</v>
      </c>
      <c r="BO102" s="66">
        <v>-42356</v>
      </c>
      <c r="BP102" s="66">
        <v>-30087</v>
      </c>
      <c r="BQ102" s="66">
        <v>-79304</v>
      </c>
      <c r="BR102" s="66">
        <v>-91078</v>
      </c>
      <c r="BS102" s="66">
        <v>-133692</v>
      </c>
      <c r="BT102" s="66">
        <v>-31514</v>
      </c>
      <c r="BU102" s="66">
        <v>-50919</v>
      </c>
      <c r="BV102" s="66">
        <v>-111698</v>
      </c>
      <c r="BW102" s="66">
        <v>-4953</v>
      </c>
      <c r="BX102" s="66">
        <v>-187187</v>
      </c>
      <c r="BY102" s="66">
        <v>-205398</v>
      </c>
      <c r="BZ102" s="66">
        <v>0</v>
      </c>
      <c r="CA102" s="66">
        <v>0</v>
      </c>
      <c r="CB102" s="66">
        <v>0</v>
      </c>
      <c r="CC102" s="66">
        <v>0</v>
      </c>
      <c r="CD102" s="66">
        <v>0</v>
      </c>
      <c r="CE102" s="66"/>
      <c r="CF102" s="66"/>
      <c r="CG102" s="66"/>
      <c r="CH102" s="66">
        <v>0</v>
      </c>
      <c r="CI102" s="66">
        <v>0</v>
      </c>
      <c r="CJ102" s="66">
        <f t="shared" si="101"/>
        <v>0</v>
      </c>
      <c r="CR102" s="375"/>
      <c r="CS102" s="375"/>
      <c r="CT102" s="66"/>
      <c r="CU102" s="66"/>
      <c r="CV102" s="66"/>
      <c r="CW102" s="66">
        <f t="shared" ref="CW102:DI102" si="106">CW44</f>
        <v>0</v>
      </c>
      <c r="CX102" s="66">
        <f t="shared" si="106"/>
        <v>0</v>
      </c>
      <c r="CY102" s="66">
        <f t="shared" si="106"/>
        <v>0</v>
      </c>
      <c r="CZ102" s="374">
        <f t="shared" si="106"/>
        <v>0</v>
      </c>
      <c r="DA102" s="374">
        <f t="shared" si="106"/>
        <v>0</v>
      </c>
      <c r="DB102" s="374">
        <f t="shared" si="106"/>
        <v>0</v>
      </c>
      <c r="DC102" s="374">
        <f t="shared" si="106"/>
        <v>0</v>
      </c>
      <c r="DD102" s="374">
        <f t="shared" si="106"/>
        <v>0</v>
      </c>
      <c r="DE102" s="374">
        <f t="shared" si="106"/>
        <v>0</v>
      </c>
      <c r="DF102" s="374">
        <f t="shared" si="106"/>
        <v>0</v>
      </c>
      <c r="DG102" s="374">
        <f t="shared" si="106"/>
        <v>0</v>
      </c>
      <c r="DH102" s="374">
        <f t="shared" si="106"/>
        <v>0</v>
      </c>
      <c r="DI102" s="374">
        <f t="shared" si="106"/>
        <v>0</v>
      </c>
      <c r="DJ102" s="374">
        <f t="shared" ref="DJ102" si="107">DJ44</f>
        <v>0</v>
      </c>
    </row>
    <row r="103" spans="1:114" s="51" customFormat="1">
      <c r="A103" s="48"/>
      <c r="B103" s="176" t="s">
        <v>253</v>
      </c>
      <c r="C103" s="177"/>
      <c r="D103" s="177"/>
      <c r="E103" s="177"/>
      <c r="F103" s="177"/>
      <c r="G103" s="177"/>
      <c r="H103" s="177"/>
      <c r="I103" s="177"/>
      <c r="J103" s="177"/>
      <c r="K103" s="177"/>
      <c r="L103" s="177"/>
      <c r="M103" s="177"/>
      <c r="N103" s="177"/>
      <c r="O103" s="177"/>
      <c r="P103" s="177">
        <v>-32243</v>
      </c>
      <c r="Q103" s="177">
        <v>1367</v>
      </c>
      <c r="R103" s="177">
        <v>27913</v>
      </c>
      <c r="S103" s="177">
        <v>99587</v>
      </c>
      <c r="T103" s="177">
        <v>72578</v>
      </c>
      <c r="U103" s="177">
        <v>193953</v>
      </c>
      <c r="V103" s="177">
        <v>186553</v>
      </c>
      <c r="W103" s="177">
        <v>-74427</v>
      </c>
      <c r="X103" s="177">
        <v>-122149</v>
      </c>
      <c r="Y103" s="177">
        <v>-120077</v>
      </c>
      <c r="Z103" s="177">
        <v>-126552</v>
      </c>
      <c r="AA103" s="177">
        <v>-17211</v>
      </c>
      <c r="AB103" s="177">
        <v>-8142</v>
      </c>
      <c r="AC103" s="177">
        <v>-26360</v>
      </c>
      <c r="AD103" s="177">
        <v>-15773</v>
      </c>
      <c r="AE103" s="177">
        <v>-3792</v>
      </c>
      <c r="AF103" s="177">
        <v>-3792.4027599999999</v>
      </c>
      <c r="AG103" s="177">
        <v>23225</v>
      </c>
      <c r="AH103" s="177">
        <v>26842.434000000001</v>
      </c>
      <c r="AI103" s="177">
        <v>24214.539420000001</v>
      </c>
      <c r="AJ103" s="177">
        <v>583.77814000000001</v>
      </c>
      <c r="AK103" s="177">
        <v>-7624</v>
      </c>
      <c r="AL103" s="299">
        <v>16621587.890000001</v>
      </c>
      <c r="AM103" s="299">
        <v>5538733.46</v>
      </c>
      <c r="AN103" s="299">
        <v>92459894.799999997</v>
      </c>
      <c r="AO103" s="299">
        <v>130350271.45</v>
      </c>
      <c r="AP103" s="299">
        <v>141466000</v>
      </c>
      <c r="AQ103" s="299">
        <v>87417742.879999995</v>
      </c>
      <c r="AR103" s="299">
        <v>29556935.960000001</v>
      </c>
      <c r="AS103" s="299">
        <f t="shared" ref="AS103:BC103" si="108">AS45</f>
        <v>-45966283.130000003</v>
      </c>
      <c r="AT103" s="299">
        <f t="shared" si="108"/>
        <v>-25970073.390000001</v>
      </c>
      <c r="AU103" s="299">
        <f t="shared" si="108"/>
        <v>-5077599.62</v>
      </c>
      <c r="AV103" s="358">
        <f t="shared" si="108"/>
        <v>-104689617</v>
      </c>
      <c r="AW103" s="358">
        <f t="shared" si="108"/>
        <v>-63603542.420000002</v>
      </c>
      <c r="AX103" s="358">
        <f t="shared" si="108"/>
        <v>-74965041.700000003</v>
      </c>
      <c r="AY103" s="358">
        <f t="shared" si="108"/>
        <v>-49069108</v>
      </c>
      <c r="AZ103" s="358">
        <f t="shared" si="108"/>
        <v>-17109299.170000002</v>
      </c>
      <c r="BA103" s="358">
        <f t="shared" si="108"/>
        <v>-28192983.870000001</v>
      </c>
      <c r="BB103" s="358">
        <f t="shared" si="108"/>
        <v>-14714519.560000001</v>
      </c>
      <c r="BC103" s="358">
        <f t="shared" si="108"/>
        <v>-3140596.25</v>
      </c>
      <c r="BD103" s="358">
        <f t="shared" si="104"/>
        <v>-6837984.5300000012</v>
      </c>
      <c r="BE103" s="358">
        <f t="shared" si="99"/>
        <v>53458077.759999998</v>
      </c>
      <c r="BF103" s="358">
        <f t="shared" ref="BF103" si="109">BF45</f>
        <v>54285227.109999999</v>
      </c>
      <c r="BG103" s="100"/>
      <c r="BH103" s="177"/>
      <c r="BI103" s="177"/>
      <c r="BJ103" s="177"/>
      <c r="BK103" s="177"/>
      <c r="BL103" s="177"/>
      <c r="BM103" s="177"/>
      <c r="BN103" s="177"/>
      <c r="BO103" s="177"/>
      <c r="BP103" s="177"/>
      <c r="BQ103" s="177"/>
      <c r="BR103" s="177"/>
      <c r="BS103" s="177"/>
      <c r="BT103" s="177"/>
      <c r="BU103" s="177">
        <v>-32243</v>
      </c>
      <c r="BV103" s="177">
        <v>1367</v>
      </c>
      <c r="BW103" s="177">
        <v>27913</v>
      </c>
      <c r="BX103" s="177">
        <v>99587</v>
      </c>
      <c r="BY103" s="177">
        <v>72578</v>
      </c>
      <c r="BZ103" s="177">
        <v>193953</v>
      </c>
      <c r="CA103" s="177">
        <v>186553</v>
      </c>
      <c r="CB103" s="177">
        <v>-74427</v>
      </c>
      <c r="CC103" s="177">
        <v>-122149</v>
      </c>
      <c r="CD103" s="177">
        <v>-120077</v>
      </c>
      <c r="CE103" s="177">
        <v>-126552</v>
      </c>
      <c r="CF103" s="177">
        <v>-17211</v>
      </c>
      <c r="CG103" s="177">
        <v>-8142</v>
      </c>
      <c r="CH103" s="177">
        <v>-26360</v>
      </c>
      <c r="CI103" s="177">
        <v>-15773</v>
      </c>
      <c r="CJ103" s="177">
        <f t="shared" si="101"/>
        <v>-3792</v>
      </c>
      <c r="CK103" s="177">
        <v>23225</v>
      </c>
      <c r="CL103" s="177">
        <v>26841.434000000001</v>
      </c>
      <c r="CM103" s="177">
        <v>39521.702749999997</v>
      </c>
      <c r="CN103" s="177">
        <v>583.77814000000001</v>
      </c>
      <c r="CO103" s="177">
        <v>-7623.5271600000005</v>
      </c>
      <c r="CP103" s="299">
        <v>16621587.890000001</v>
      </c>
      <c r="CQ103" s="299">
        <v>5538733.46</v>
      </c>
      <c r="CR103" s="358">
        <v>92459894.799999997</v>
      </c>
      <c r="CS103" s="358">
        <v>130350271.45</v>
      </c>
      <c r="CT103" s="299">
        <v>141466000</v>
      </c>
      <c r="CU103" s="299">
        <v>87417742.879999995</v>
      </c>
      <c r="CV103" s="299">
        <v>29556935.960000001</v>
      </c>
      <c r="CW103" s="299">
        <f t="shared" ref="CW103:DI103" si="110">CW45</f>
        <v>-45966283.130000003</v>
      </c>
      <c r="CX103" s="299">
        <f t="shared" si="110"/>
        <v>-25970073.390000001</v>
      </c>
      <c r="CY103" s="299">
        <f t="shared" si="110"/>
        <v>-5077599.62</v>
      </c>
      <c r="CZ103" s="358">
        <f t="shared" si="110"/>
        <v>-104689617</v>
      </c>
      <c r="DA103" s="358">
        <f t="shared" si="110"/>
        <v>-63603542.420000002</v>
      </c>
      <c r="DB103" s="358">
        <f t="shared" si="110"/>
        <v>-74965041.700000003</v>
      </c>
      <c r="DC103" s="358">
        <f t="shared" si="110"/>
        <v>-49069108</v>
      </c>
      <c r="DD103" s="358">
        <f t="shared" si="110"/>
        <v>-17109299.170000002</v>
      </c>
      <c r="DE103" s="358">
        <f t="shared" si="110"/>
        <v>-28192983.870000001</v>
      </c>
      <c r="DF103" s="358">
        <f t="shared" si="110"/>
        <v>-14714519.560000001</v>
      </c>
      <c r="DG103" s="358">
        <f t="shared" si="110"/>
        <v>-3140596.25</v>
      </c>
      <c r="DH103" s="358">
        <f t="shared" si="110"/>
        <v>-6837984.5300000012</v>
      </c>
      <c r="DI103" s="358">
        <f t="shared" si="110"/>
        <v>53458077.759999998</v>
      </c>
      <c r="DJ103" s="358">
        <f t="shared" ref="DJ103" si="111">DJ45</f>
        <v>54285227.109999999</v>
      </c>
    </row>
    <row r="104" spans="1:114" s="51" customFormat="1">
      <c r="A104" s="48"/>
      <c r="B104" s="27" t="s">
        <v>254</v>
      </c>
      <c r="C104" s="66"/>
      <c r="D104" s="66"/>
      <c r="E104" s="66"/>
      <c r="F104" s="66"/>
      <c r="G104" s="66"/>
      <c r="H104" s="66"/>
      <c r="I104" s="66"/>
      <c r="J104" s="66"/>
      <c r="K104" s="66"/>
      <c r="L104" s="66"/>
      <c r="M104" s="66"/>
      <c r="N104" s="66"/>
      <c r="O104" s="66"/>
      <c r="P104" s="66">
        <v>-4027</v>
      </c>
      <c r="Q104" s="66">
        <v>-675</v>
      </c>
      <c r="R104" s="66">
        <v>0</v>
      </c>
      <c r="S104" s="66">
        <v>10921</v>
      </c>
      <c r="T104" s="66">
        <v>98</v>
      </c>
      <c r="U104" s="66">
        <v>0</v>
      </c>
      <c r="V104" s="66">
        <v>0</v>
      </c>
      <c r="W104" s="66">
        <v>0</v>
      </c>
      <c r="X104" s="66">
        <v>0</v>
      </c>
      <c r="Y104" s="66">
        <v>0</v>
      </c>
      <c r="Z104" s="66"/>
      <c r="AA104" s="66"/>
      <c r="AB104" s="66"/>
      <c r="AC104" s="66">
        <v>0</v>
      </c>
      <c r="AD104" s="66">
        <v>0</v>
      </c>
      <c r="AE104" s="66"/>
      <c r="AF104" s="66"/>
      <c r="AG104" s="66"/>
      <c r="AH104" s="66">
        <v>0</v>
      </c>
      <c r="AI104" s="66">
        <v>0</v>
      </c>
      <c r="AJ104" s="66"/>
      <c r="AK104" s="66"/>
      <c r="AL104" s="66"/>
      <c r="AM104" s="66"/>
      <c r="AN104" s="66"/>
      <c r="AO104" s="66"/>
      <c r="AP104" s="66"/>
      <c r="AQ104" s="66"/>
      <c r="AR104" s="66"/>
      <c r="AS104" s="66">
        <f t="shared" ref="AS104:BC104" si="112">AS46</f>
        <v>0</v>
      </c>
      <c r="AT104" s="66">
        <f t="shared" si="112"/>
        <v>0</v>
      </c>
      <c r="AU104" s="66">
        <f t="shared" si="112"/>
        <v>0</v>
      </c>
      <c r="AV104" s="374">
        <f t="shared" si="112"/>
        <v>0</v>
      </c>
      <c r="AW104" s="374">
        <f t="shared" si="112"/>
        <v>0</v>
      </c>
      <c r="AX104" s="374">
        <f t="shared" si="112"/>
        <v>0</v>
      </c>
      <c r="AY104" s="374">
        <f t="shared" si="112"/>
        <v>0</v>
      </c>
      <c r="AZ104" s="374">
        <f t="shared" si="112"/>
        <v>0</v>
      </c>
      <c r="BA104" s="374">
        <f t="shared" si="112"/>
        <v>0</v>
      </c>
      <c r="BB104" s="374">
        <f t="shared" si="112"/>
        <v>0</v>
      </c>
      <c r="BC104" s="374">
        <f t="shared" si="112"/>
        <v>0</v>
      </c>
      <c r="BD104" s="374">
        <f t="shared" si="104"/>
        <v>0</v>
      </c>
      <c r="BE104" s="374">
        <f t="shared" si="99"/>
        <v>0</v>
      </c>
      <c r="BF104" s="374">
        <f t="shared" ref="BF104" si="113">BF46</f>
        <v>0</v>
      </c>
      <c r="BH104" s="66"/>
      <c r="BI104" s="66"/>
      <c r="BJ104" s="66"/>
      <c r="BK104" s="66"/>
      <c r="BL104" s="66"/>
      <c r="BM104" s="66"/>
      <c r="BN104" s="66"/>
      <c r="BO104" s="66"/>
      <c r="BP104" s="66"/>
      <c r="BQ104" s="66"/>
      <c r="BR104" s="66"/>
      <c r="BS104" s="66"/>
      <c r="BT104" s="66"/>
      <c r="BU104" s="66">
        <v>-4027</v>
      </c>
      <c r="BV104" s="66">
        <v>-675</v>
      </c>
      <c r="BW104" s="66">
        <v>0</v>
      </c>
      <c r="BX104" s="66">
        <v>10921</v>
      </c>
      <c r="BY104" s="66">
        <v>98</v>
      </c>
      <c r="BZ104" s="66">
        <v>0</v>
      </c>
      <c r="CA104" s="66">
        <v>0</v>
      </c>
      <c r="CB104" s="66">
        <v>0</v>
      </c>
      <c r="CC104" s="66">
        <v>0</v>
      </c>
      <c r="CD104" s="66">
        <v>0</v>
      </c>
      <c r="CE104" s="66"/>
      <c r="CF104" s="66"/>
      <c r="CG104" s="66"/>
      <c r="CH104" s="66">
        <v>0</v>
      </c>
      <c r="CI104" s="66">
        <v>0</v>
      </c>
      <c r="CJ104" s="66">
        <f t="shared" si="101"/>
        <v>0</v>
      </c>
      <c r="CR104" s="375"/>
      <c r="CS104" s="375"/>
      <c r="CT104" s="66"/>
      <c r="CU104" s="66"/>
      <c r="CV104" s="66"/>
      <c r="CW104" s="66">
        <f t="shared" ref="CW104:DI104" si="114">CW46</f>
        <v>0</v>
      </c>
      <c r="CX104" s="66">
        <f t="shared" si="114"/>
        <v>0</v>
      </c>
      <c r="CY104" s="66">
        <f t="shared" si="114"/>
        <v>0</v>
      </c>
      <c r="CZ104" s="374">
        <f t="shared" si="114"/>
        <v>0</v>
      </c>
      <c r="DA104" s="374">
        <f t="shared" si="114"/>
        <v>0</v>
      </c>
      <c r="DB104" s="374">
        <f t="shared" si="114"/>
        <v>0</v>
      </c>
      <c r="DC104" s="374">
        <f t="shared" si="114"/>
        <v>0</v>
      </c>
      <c r="DD104" s="374">
        <f t="shared" si="114"/>
        <v>0</v>
      </c>
      <c r="DE104" s="374">
        <f t="shared" si="114"/>
        <v>0</v>
      </c>
      <c r="DF104" s="374">
        <f t="shared" si="114"/>
        <v>0</v>
      </c>
      <c r="DG104" s="374">
        <f t="shared" si="114"/>
        <v>0</v>
      </c>
      <c r="DH104" s="374">
        <f t="shared" si="114"/>
        <v>0</v>
      </c>
      <c r="DI104" s="374">
        <f t="shared" si="114"/>
        <v>0</v>
      </c>
      <c r="DJ104" s="374">
        <f t="shared" ref="DJ104" si="115">DJ46</f>
        <v>0</v>
      </c>
    </row>
    <row r="105" spans="1:114" s="51" customFormat="1">
      <c r="A105" s="48"/>
      <c r="B105" s="176" t="s">
        <v>96</v>
      </c>
      <c r="C105" s="177"/>
      <c r="D105" s="177"/>
      <c r="E105" s="177"/>
      <c r="F105" s="177"/>
      <c r="G105" s="177"/>
      <c r="H105" s="177"/>
      <c r="I105" s="177"/>
      <c r="J105" s="177"/>
      <c r="K105" s="177"/>
      <c r="L105" s="177"/>
      <c r="M105" s="177"/>
      <c r="N105" s="177"/>
      <c r="O105" s="177"/>
      <c r="P105" s="177"/>
      <c r="Q105" s="177"/>
      <c r="R105" s="177">
        <v>-414181</v>
      </c>
      <c r="S105" s="177"/>
      <c r="T105" s="177"/>
      <c r="U105" s="177">
        <v>-357316</v>
      </c>
      <c r="V105" s="177">
        <v>-475932</v>
      </c>
      <c r="W105" s="177">
        <v>-115930</v>
      </c>
      <c r="X105" s="177">
        <v>-216485</v>
      </c>
      <c r="Y105" s="177">
        <v>-310421</v>
      </c>
      <c r="Z105" s="177">
        <v>-383096</v>
      </c>
      <c r="AA105" s="177">
        <v>-74275</v>
      </c>
      <c r="AB105" s="177">
        <v>-134518</v>
      </c>
      <c r="AC105" s="177">
        <v>-192578</v>
      </c>
      <c r="AD105" s="177">
        <v>-250194</v>
      </c>
      <c r="AE105" s="177">
        <v>-57784</v>
      </c>
      <c r="AF105" s="177">
        <v>-57783.813179999997</v>
      </c>
      <c r="AG105" s="177">
        <v>-120894</v>
      </c>
      <c r="AH105" s="177">
        <v>-199337.04300000001</v>
      </c>
      <c r="AI105" s="177">
        <v>-237958.41021</v>
      </c>
      <c r="AJ105" s="177">
        <v>-71071.339500000002</v>
      </c>
      <c r="AK105" s="177">
        <v>-155399</v>
      </c>
      <c r="AL105" s="299">
        <v>-224320830.93000001</v>
      </c>
      <c r="AM105" s="299">
        <v>-315708925.02999997</v>
      </c>
      <c r="AN105" s="299">
        <v>-121187709.79000001</v>
      </c>
      <c r="AO105" s="299">
        <v>-160342713.13</v>
      </c>
      <c r="AP105" s="299">
        <v>-273725459.57999998</v>
      </c>
      <c r="AQ105" s="299">
        <v>-445833554.70999998</v>
      </c>
      <c r="AR105" s="299">
        <v>-160059705.63</v>
      </c>
      <c r="AS105" s="299">
        <f t="shared" ref="AS105:BC105" si="116">AS47</f>
        <v>-312737491.36000001</v>
      </c>
      <c r="AT105" s="299">
        <f t="shared" si="116"/>
        <v>-532266104.13</v>
      </c>
      <c r="AU105" s="299">
        <f t="shared" si="116"/>
        <v>-750851647.77999997</v>
      </c>
      <c r="AV105" s="358">
        <f t="shared" si="116"/>
        <v>-235550091.22999999</v>
      </c>
      <c r="AW105" s="358">
        <f t="shared" si="116"/>
        <v>-519211595.43000001</v>
      </c>
      <c r="AX105" s="358">
        <f t="shared" si="116"/>
        <v>-636351227.42999995</v>
      </c>
      <c r="AY105" s="358">
        <f t="shared" si="116"/>
        <v>-852478366.79999995</v>
      </c>
      <c r="AZ105" s="358">
        <f t="shared" si="116"/>
        <v>-289427240.56999999</v>
      </c>
      <c r="BA105" s="358">
        <f t="shared" si="116"/>
        <v>-566437407.64999998</v>
      </c>
      <c r="BB105" s="358">
        <f t="shared" si="116"/>
        <v>-768003192.33000004</v>
      </c>
      <c r="BC105" s="358">
        <f t="shared" si="116"/>
        <v>-1006063768.92</v>
      </c>
      <c r="BD105" s="358">
        <f t="shared" si="104"/>
        <v>-303281674.84999996</v>
      </c>
      <c r="BE105" s="358">
        <f t="shared" si="99"/>
        <v>-540513813.29999995</v>
      </c>
      <c r="BF105" s="358">
        <f t="shared" ref="BF105" si="117">BF47</f>
        <v>-758255930.80999994</v>
      </c>
      <c r="BG105" s="100"/>
      <c r="BH105" s="177"/>
      <c r="BI105" s="177"/>
      <c r="BJ105" s="177"/>
      <c r="BK105" s="177"/>
      <c r="BL105" s="177"/>
      <c r="BM105" s="177"/>
      <c r="BN105" s="177"/>
      <c r="BO105" s="177"/>
      <c r="BP105" s="177"/>
      <c r="BQ105" s="177"/>
      <c r="BR105" s="177"/>
      <c r="BS105" s="177"/>
      <c r="BT105" s="177"/>
      <c r="BU105" s="177"/>
      <c r="BV105" s="177"/>
      <c r="BW105" s="177">
        <v>-414181</v>
      </c>
      <c r="BX105" s="177">
        <v>0</v>
      </c>
      <c r="BY105" s="177">
        <v>0</v>
      </c>
      <c r="BZ105" s="177">
        <v>-357316</v>
      </c>
      <c r="CA105" s="177">
        <v>-475932</v>
      </c>
      <c r="CB105" s="177">
        <v>-115930</v>
      </c>
      <c r="CC105" s="177">
        <v>-216485</v>
      </c>
      <c r="CD105" s="177">
        <v>-310421</v>
      </c>
      <c r="CE105" s="177">
        <v>-383096</v>
      </c>
      <c r="CF105" s="177">
        <v>-74275</v>
      </c>
      <c r="CG105" s="177">
        <v>-134518</v>
      </c>
      <c r="CH105" s="177">
        <v>-192578</v>
      </c>
      <c r="CI105" s="177">
        <v>-250194</v>
      </c>
      <c r="CJ105" s="177">
        <f t="shared" si="101"/>
        <v>-57784</v>
      </c>
      <c r="CK105" s="177">
        <v>-120894</v>
      </c>
      <c r="CL105" s="177">
        <v>-199337.04300000001</v>
      </c>
      <c r="CM105" s="177">
        <v>-247196.57755000002</v>
      </c>
      <c r="CN105" s="177">
        <v>-71071.339500000002</v>
      </c>
      <c r="CO105" s="177">
        <v>-155399.52027000001</v>
      </c>
      <c r="CP105" s="299">
        <v>-224320830.93000001</v>
      </c>
      <c r="CQ105" s="299">
        <v>-315707925.02999997</v>
      </c>
      <c r="CR105" s="358">
        <v>-121187709.79000001</v>
      </c>
      <c r="CS105" s="358">
        <v>-160340313.13</v>
      </c>
      <c r="CT105" s="299">
        <v>-273725459.57999998</v>
      </c>
      <c r="CU105" s="299">
        <v>-445833554.70999998</v>
      </c>
      <c r="CV105" s="299">
        <v>-160059705.63</v>
      </c>
      <c r="CW105" s="299">
        <f t="shared" ref="CW105:DI105" si="118">CW47</f>
        <v>-312737491.36000001</v>
      </c>
      <c r="CX105" s="299">
        <f t="shared" si="118"/>
        <v>-532266104.13</v>
      </c>
      <c r="CY105" s="299">
        <f t="shared" si="118"/>
        <v>-750851647.77999997</v>
      </c>
      <c r="CZ105" s="358">
        <f t="shared" si="118"/>
        <v>-235550091.22999999</v>
      </c>
      <c r="DA105" s="358">
        <f t="shared" si="118"/>
        <v>-519211595.43000001</v>
      </c>
      <c r="DB105" s="358">
        <f t="shared" si="118"/>
        <v>-636351227.42999995</v>
      </c>
      <c r="DC105" s="358">
        <f t="shared" si="118"/>
        <v>-852478366.79999995</v>
      </c>
      <c r="DD105" s="358">
        <f t="shared" si="118"/>
        <v>-289427240.56999999</v>
      </c>
      <c r="DE105" s="358">
        <f t="shared" si="118"/>
        <v>-566437407.64999998</v>
      </c>
      <c r="DF105" s="358">
        <f t="shared" si="118"/>
        <v>-768003192.33000004</v>
      </c>
      <c r="DG105" s="358">
        <f t="shared" si="118"/>
        <v>-1006063768.92</v>
      </c>
      <c r="DH105" s="358">
        <f t="shared" si="118"/>
        <v>-303281674.84999996</v>
      </c>
      <c r="DI105" s="358">
        <f t="shared" si="118"/>
        <v>-540513813.29999995</v>
      </c>
      <c r="DJ105" s="358">
        <f t="shared" ref="DJ105" si="119">DJ47</f>
        <v>-758255930.80999994</v>
      </c>
    </row>
    <row r="106" spans="1:114" s="51" customFormat="1">
      <c r="A106" s="48"/>
      <c r="B106" s="27" t="s">
        <v>527</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v>-763.26722999999993</v>
      </c>
      <c r="AK106" s="66">
        <v>-1502</v>
      </c>
      <c r="AL106" s="298">
        <v>-2444682.75</v>
      </c>
      <c r="AM106" s="298">
        <v>-3068732.39</v>
      </c>
      <c r="AN106" s="298">
        <v>-729630.65</v>
      </c>
      <c r="AO106" s="298">
        <v>-1448457.12</v>
      </c>
      <c r="AP106" s="298">
        <v>-2139143.42</v>
      </c>
      <c r="AQ106" s="298">
        <v>-2697228.45</v>
      </c>
      <c r="AR106" s="298">
        <v>-705837.4</v>
      </c>
      <c r="AS106" s="298">
        <f t="shared" ref="AS106:BC106" si="120">AS48</f>
        <v>-1418457.15</v>
      </c>
      <c r="AT106" s="298">
        <f t="shared" si="120"/>
        <v>-2107764.7200000002</v>
      </c>
      <c r="AU106" s="298">
        <f t="shared" si="120"/>
        <v>-2632572.77</v>
      </c>
      <c r="AV106" s="357">
        <f t="shared" si="120"/>
        <v>-322249.71999999997</v>
      </c>
      <c r="AW106" s="357">
        <f t="shared" si="120"/>
        <v>-624180.02</v>
      </c>
      <c r="AX106" s="357">
        <f t="shared" si="120"/>
        <v>-800545.35</v>
      </c>
      <c r="AY106" s="357">
        <f t="shared" si="120"/>
        <v>-942533.17</v>
      </c>
      <c r="AZ106" s="357">
        <f t="shared" si="120"/>
        <v>-110367.13999999998</v>
      </c>
      <c r="BA106" s="357">
        <f t="shared" si="120"/>
        <v>-192693.61</v>
      </c>
      <c r="BB106" s="357">
        <f t="shared" si="120"/>
        <v>-267502.09000000003</v>
      </c>
      <c r="BC106" s="357">
        <f t="shared" si="120"/>
        <v>-334907.23</v>
      </c>
      <c r="BD106" s="357">
        <f t="shared" si="104"/>
        <v>-60196.200000000004</v>
      </c>
      <c r="BE106" s="357">
        <f t="shared" si="99"/>
        <v>-113948.8</v>
      </c>
      <c r="BF106" s="357">
        <f t="shared" ref="BF106" si="121">BF48</f>
        <v>-161175.23000000001</v>
      </c>
      <c r="BG106" s="100"/>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f t="shared" si="101"/>
        <v>0</v>
      </c>
      <c r="CR106" s="375"/>
      <c r="CS106" s="375"/>
      <c r="CT106" s="298"/>
      <c r="CU106" s="298"/>
      <c r="CV106" s="298"/>
      <c r="CW106" s="298">
        <f t="shared" ref="CW106:DI106" si="122">CW48</f>
        <v>0</v>
      </c>
      <c r="CX106" s="298">
        <f t="shared" si="122"/>
        <v>0</v>
      </c>
      <c r="CY106" s="298">
        <f t="shared" si="122"/>
        <v>0</v>
      </c>
      <c r="CZ106" s="357">
        <f t="shared" si="122"/>
        <v>0</v>
      </c>
      <c r="DA106" s="357">
        <f t="shared" si="122"/>
        <v>0</v>
      </c>
      <c r="DB106" s="357">
        <f t="shared" si="122"/>
        <v>0</v>
      </c>
      <c r="DC106" s="357">
        <f t="shared" si="122"/>
        <v>0</v>
      </c>
      <c r="DD106" s="357">
        <f t="shared" si="122"/>
        <v>0</v>
      </c>
      <c r="DE106" s="357">
        <f t="shared" si="122"/>
        <v>0</v>
      </c>
      <c r="DF106" s="357">
        <f t="shared" si="122"/>
        <v>0</v>
      </c>
      <c r="DG106" s="357">
        <f t="shared" si="122"/>
        <v>0</v>
      </c>
      <c r="DH106" s="357">
        <f t="shared" si="122"/>
        <v>0</v>
      </c>
      <c r="DI106" s="357">
        <f t="shared" si="122"/>
        <v>0</v>
      </c>
      <c r="DJ106" s="357">
        <f t="shared" ref="DJ106" si="123">DJ48</f>
        <v>0</v>
      </c>
    </row>
    <row r="107" spans="1:114" s="51" customFormat="1">
      <c r="A107" s="48"/>
      <c r="B107" s="176" t="s">
        <v>65</v>
      </c>
      <c r="C107" s="177">
        <v>-904</v>
      </c>
      <c r="D107" s="177">
        <v>-1936</v>
      </c>
      <c r="E107" s="177">
        <v>-2743</v>
      </c>
      <c r="F107" s="177">
        <v>-2463</v>
      </c>
      <c r="G107" s="177">
        <v>-674</v>
      </c>
      <c r="H107" s="177">
        <v>-2703.1729999999998</v>
      </c>
      <c r="I107" s="177">
        <v>-5063</v>
      </c>
      <c r="J107" s="177">
        <v>-968</v>
      </c>
      <c r="K107" s="177">
        <v>-2207</v>
      </c>
      <c r="L107" s="177">
        <v>-3835</v>
      </c>
      <c r="M107" s="177">
        <v>-20494</v>
      </c>
      <c r="N107" s="177">
        <v>-24761</v>
      </c>
      <c r="O107" s="177">
        <v>229</v>
      </c>
      <c r="P107" s="177">
        <v>-1045</v>
      </c>
      <c r="Q107" s="177">
        <v>-1256</v>
      </c>
      <c r="R107" s="177">
        <v>886</v>
      </c>
      <c r="S107" s="177">
        <v>-658</v>
      </c>
      <c r="T107" s="177">
        <v>-750</v>
      </c>
      <c r="U107" s="177">
        <v>-1628</v>
      </c>
      <c r="V107" s="177">
        <v>-3634</v>
      </c>
      <c r="W107" s="177">
        <v>1133</v>
      </c>
      <c r="X107" s="177">
        <v>-605</v>
      </c>
      <c r="Y107" s="177">
        <v>-2884</v>
      </c>
      <c r="Z107" s="177">
        <v>-8958</v>
      </c>
      <c r="AA107" s="177">
        <v>-1940</v>
      </c>
      <c r="AB107" s="177">
        <v>-3887</v>
      </c>
      <c r="AC107" s="177">
        <v>-6141</v>
      </c>
      <c r="AD107" s="177">
        <v>-8721</v>
      </c>
      <c r="AE107" s="177">
        <v>-530</v>
      </c>
      <c r="AF107" s="177">
        <v>-529.74630000000002</v>
      </c>
      <c r="AG107" s="177">
        <v>-3318</v>
      </c>
      <c r="AH107" s="177">
        <v>-3133.9549999999999</v>
      </c>
      <c r="AI107" s="177">
        <v>-7723</v>
      </c>
      <c r="AJ107" s="177">
        <v>-2053.9589299999998</v>
      </c>
      <c r="AK107" s="177">
        <v>-6857</v>
      </c>
      <c r="AL107" s="299">
        <v>-10704047.35</v>
      </c>
      <c r="AM107" s="299">
        <v>-13952692.35</v>
      </c>
      <c r="AN107" s="299">
        <v>-4238595.0599999996</v>
      </c>
      <c r="AO107" s="299">
        <v>-8813516.6999999993</v>
      </c>
      <c r="AP107" s="299">
        <v>-10596783.84</v>
      </c>
      <c r="AQ107" s="299">
        <v>-12170222.289999999</v>
      </c>
      <c r="AR107" s="299">
        <v>-4858147.12</v>
      </c>
      <c r="AS107" s="299">
        <f t="shared" ref="AS107:BC107" si="124">AS49</f>
        <v>-9899781.9100000001</v>
      </c>
      <c r="AT107" s="299">
        <f t="shared" si="124"/>
        <v>-12792921.98</v>
      </c>
      <c r="AU107" s="299">
        <f t="shared" si="124"/>
        <v>-11600598.140000001</v>
      </c>
      <c r="AV107" s="358">
        <f t="shared" si="124"/>
        <v>165607.74</v>
      </c>
      <c r="AW107" s="358">
        <f t="shared" si="124"/>
        <v>-14743277.369999999</v>
      </c>
      <c r="AX107" s="358">
        <f t="shared" si="124"/>
        <v>-25277872.25</v>
      </c>
      <c r="AY107" s="358">
        <f t="shared" si="124"/>
        <v>-24237625.469999999</v>
      </c>
      <c r="AZ107" s="358">
        <f t="shared" si="124"/>
        <v>-14276097.601730801</v>
      </c>
      <c r="BA107" s="358">
        <f t="shared" si="124"/>
        <v>-26155305.723461501</v>
      </c>
      <c r="BB107" s="358">
        <f t="shared" si="124"/>
        <v>-34026962.624124601</v>
      </c>
      <c r="BC107" s="358">
        <f t="shared" si="124"/>
        <v>-41033484.460000001</v>
      </c>
      <c r="BD107" s="358">
        <f t="shared" si="104"/>
        <v>-4787047.0506630996</v>
      </c>
      <c r="BE107" s="358">
        <f t="shared" si="99"/>
        <v>-12558439.93</v>
      </c>
      <c r="BF107" s="358">
        <f t="shared" ref="BF107" si="125">BF49</f>
        <v>-19417687.41</v>
      </c>
      <c r="BG107" s="100"/>
      <c r="BH107" s="177">
        <v>-904</v>
      </c>
      <c r="BI107" s="177">
        <v>-1936</v>
      </c>
      <c r="BJ107" s="177">
        <v>-2743</v>
      </c>
      <c r="BK107" s="177">
        <v>-2463</v>
      </c>
      <c r="BL107" s="177">
        <v>-1670</v>
      </c>
      <c r="BM107" s="177">
        <v>-2703.1729999999998</v>
      </c>
      <c r="BN107" s="177">
        <v>-5063</v>
      </c>
      <c r="BO107" s="177">
        <v>-968</v>
      </c>
      <c r="BP107" s="177">
        <v>-2207</v>
      </c>
      <c r="BQ107" s="177">
        <v>-3835</v>
      </c>
      <c r="BR107" s="177">
        <v>-20494</v>
      </c>
      <c r="BS107" s="177">
        <v>-24761</v>
      </c>
      <c r="BT107" s="177">
        <v>229</v>
      </c>
      <c r="BU107" s="177">
        <v>-1045</v>
      </c>
      <c r="BV107" s="177">
        <v>-1256</v>
      </c>
      <c r="BW107" s="177">
        <v>886</v>
      </c>
      <c r="BX107" s="177">
        <v>-658</v>
      </c>
      <c r="BY107" s="177">
        <v>-750</v>
      </c>
      <c r="BZ107" s="177">
        <v>-1628</v>
      </c>
      <c r="CA107" s="177">
        <v>-3634</v>
      </c>
      <c r="CB107" s="177">
        <v>1133</v>
      </c>
      <c r="CC107" s="177">
        <v>-605</v>
      </c>
      <c r="CD107" s="177">
        <v>-2884</v>
      </c>
      <c r="CE107" s="177">
        <v>-8958</v>
      </c>
      <c r="CF107" s="177">
        <v>-1940</v>
      </c>
      <c r="CG107" s="177">
        <v>-3887</v>
      </c>
      <c r="CH107" s="177">
        <v>-6141</v>
      </c>
      <c r="CI107" s="177">
        <v>-8721</v>
      </c>
      <c r="CJ107" s="177">
        <f t="shared" si="101"/>
        <v>-530</v>
      </c>
      <c r="CK107" s="177">
        <v>-3318</v>
      </c>
      <c r="CL107" s="177">
        <v>-3132</v>
      </c>
      <c r="CM107" s="177">
        <v>-7723.0685599999997</v>
      </c>
      <c r="CN107" s="177">
        <v>-2053.9589299999998</v>
      </c>
      <c r="CO107" s="177">
        <v>-6857.3729899999998</v>
      </c>
      <c r="CP107" s="299">
        <v>-10704047.35</v>
      </c>
      <c r="CQ107" s="299">
        <v>-13951692.35</v>
      </c>
      <c r="CR107" s="358">
        <v>-4238595.0599999996</v>
      </c>
      <c r="CS107" s="358">
        <v>-8813516.6999999993</v>
      </c>
      <c r="CT107" s="299">
        <v>-10596783.84</v>
      </c>
      <c r="CU107" s="299">
        <v>-12170222.289999999</v>
      </c>
      <c r="CV107" s="299">
        <v>-4858147.12</v>
      </c>
      <c r="CW107" s="299">
        <f t="shared" ref="CW107:DI107" si="126">CW49</f>
        <v>-9899781.9100000001</v>
      </c>
      <c r="CX107" s="299">
        <f t="shared" si="126"/>
        <v>-12792921.98</v>
      </c>
      <c r="CY107" s="299">
        <f t="shared" si="126"/>
        <v>-11600598.140000001</v>
      </c>
      <c r="CZ107" s="358">
        <f t="shared" si="126"/>
        <v>165607.74</v>
      </c>
      <c r="DA107" s="358">
        <f t="shared" si="126"/>
        <v>-17076240.140000001</v>
      </c>
      <c r="DB107" s="358">
        <f t="shared" si="126"/>
        <v>-27610835.02</v>
      </c>
      <c r="DC107" s="358">
        <f t="shared" si="126"/>
        <v>-26570588.239999998</v>
      </c>
      <c r="DD107" s="358">
        <f t="shared" si="126"/>
        <v>-14276097.601730801</v>
      </c>
      <c r="DE107" s="358">
        <f t="shared" si="126"/>
        <v>-26155305.723461501</v>
      </c>
      <c r="DF107" s="358">
        <f t="shared" si="126"/>
        <v>-34026962.624124601</v>
      </c>
      <c r="DG107" s="358">
        <f t="shared" si="126"/>
        <v>-41033484.460000001</v>
      </c>
      <c r="DH107" s="358">
        <f t="shared" si="126"/>
        <v>-4787047.0506630996</v>
      </c>
      <c r="DI107" s="358">
        <f t="shared" si="126"/>
        <v>-12558439.93</v>
      </c>
      <c r="DJ107" s="358">
        <f t="shared" ref="DJ107" si="127">DJ49</f>
        <v>-19417687.41</v>
      </c>
    </row>
    <row r="108" spans="1:114" s="51" customFormat="1">
      <c r="A108" s="48"/>
      <c r="B108" s="27" t="s">
        <v>107</v>
      </c>
      <c r="C108" s="66">
        <v>-35769</v>
      </c>
      <c r="D108" s="66">
        <v>-74686</v>
      </c>
      <c r="E108" s="66">
        <v>-113590</v>
      </c>
      <c r="F108" s="66">
        <v>-178717</v>
      </c>
      <c r="G108" s="66">
        <v>-68364</v>
      </c>
      <c r="H108" s="66">
        <v>-130858.41099999999</v>
      </c>
      <c r="I108" s="66">
        <v>-189639</v>
      </c>
      <c r="J108" s="66">
        <v>-247274</v>
      </c>
      <c r="K108" s="66">
        <v>-63861</v>
      </c>
      <c r="L108" s="66">
        <v>-155822</v>
      </c>
      <c r="M108" s="66">
        <v>-254025</v>
      </c>
      <c r="N108" s="66">
        <v>-369465</v>
      </c>
      <c r="O108" s="66">
        <v>-102262</v>
      </c>
      <c r="P108" s="66">
        <v>-221958</v>
      </c>
      <c r="Q108" s="66">
        <v>-310722</v>
      </c>
      <c r="R108" s="66">
        <v>-414112</v>
      </c>
      <c r="S108" s="66">
        <v>-137391</v>
      </c>
      <c r="T108" s="66">
        <v>-252938</v>
      </c>
      <c r="U108" s="66">
        <v>-349674</v>
      </c>
      <c r="V108" s="66">
        <v>-468181</v>
      </c>
      <c r="W108" s="66">
        <v>-133787</v>
      </c>
      <c r="X108" s="66">
        <v>-233654</v>
      </c>
      <c r="Y108" s="66">
        <v>-326615</v>
      </c>
      <c r="Z108" s="66">
        <v>-400889</v>
      </c>
      <c r="AA108" s="66">
        <v>-70896</v>
      </c>
      <c r="AB108" s="66">
        <v>-123958</v>
      </c>
      <c r="AC108" s="66">
        <v>-171342</v>
      </c>
      <c r="AD108" s="66">
        <v>-222596</v>
      </c>
      <c r="AE108" s="66">
        <v>-51948</v>
      </c>
      <c r="AF108" s="66">
        <v>-51948</v>
      </c>
      <c r="AG108" s="66">
        <v>-106661</v>
      </c>
      <c r="AH108" s="66">
        <v>-169738.75699999998</v>
      </c>
      <c r="AI108" s="66">
        <v>-211186.84161999996</v>
      </c>
      <c r="AJ108" s="66">
        <v>-64178.563820000003</v>
      </c>
      <c r="AK108" s="66">
        <v>-135773</v>
      </c>
      <c r="AL108" s="298">
        <v>-184581200.03</v>
      </c>
      <c r="AM108" s="298">
        <v>-258797000</v>
      </c>
      <c r="AN108" s="298">
        <v>-134859155.61000001</v>
      </c>
      <c r="AO108" s="298">
        <v>-163316151.5</v>
      </c>
      <c r="AP108" s="298">
        <v>-282604431.23000002</v>
      </c>
      <c r="AQ108" s="298">
        <v>-475524213.98000002</v>
      </c>
      <c r="AR108" s="298">
        <v>-183095563.21000001</v>
      </c>
      <c r="AS108" s="298">
        <f t="shared" ref="AS108:BC108" si="128">AS50</f>
        <v>-356236168.93000001</v>
      </c>
      <c r="AT108" s="298">
        <f t="shared" si="128"/>
        <v>-586594335.35000002</v>
      </c>
      <c r="AU108" s="298">
        <f t="shared" si="128"/>
        <v>-810109655.78000009</v>
      </c>
      <c r="AV108" s="357">
        <f t="shared" si="128"/>
        <v>-228180490.16999999</v>
      </c>
      <c r="AW108" s="357">
        <f t="shared" si="128"/>
        <v>-488754991.94999999</v>
      </c>
      <c r="AX108" s="357">
        <f t="shared" si="128"/>
        <v>-574513810.04999995</v>
      </c>
      <c r="AY108" s="357">
        <f t="shared" si="128"/>
        <v>-737556018.10000002</v>
      </c>
      <c r="AZ108" s="357">
        <f t="shared" si="128"/>
        <v>-284610379.09173101</v>
      </c>
      <c r="BA108" s="357">
        <f t="shared" si="128"/>
        <v>-530785862.143462</v>
      </c>
      <c r="BB108" s="357">
        <f t="shared" si="128"/>
        <v>-711382816.66412497</v>
      </c>
      <c r="BC108" s="357">
        <f t="shared" si="128"/>
        <v>-903823469.97000003</v>
      </c>
      <c r="BD108" s="357">
        <f t="shared" si="104"/>
        <v>-301965489.6506629</v>
      </c>
      <c r="BE108" s="357">
        <f t="shared" si="99"/>
        <v>-504879558.17999995</v>
      </c>
      <c r="BF108" s="357">
        <f t="shared" ref="BF108" si="129">BF50</f>
        <v>-715460971.95999992</v>
      </c>
      <c r="BG108" s="100"/>
      <c r="BH108" s="66">
        <v>-35769</v>
      </c>
      <c r="BI108" s="66">
        <v>-74686</v>
      </c>
      <c r="BJ108" s="66">
        <v>-113590</v>
      </c>
      <c r="BK108" s="66">
        <v>-178717</v>
      </c>
      <c r="BL108" s="66">
        <v>-68364</v>
      </c>
      <c r="BM108" s="66">
        <v>-130858.41099999999</v>
      </c>
      <c r="BN108" s="66">
        <v>-189639</v>
      </c>
      <c r="BO108" s="66">
        <v>-247274</v>
      </c>
      <c r="BP108" s="66">
        <v>-63861</v>
      </c>
      <c r="BQ108" s="66">
        <v>-155822</v>
      </c>
      <c r="BR108" s="66">
        <v>-254025</v>
      </c>
      <c r="BS108" s="66">
        <v>-369465</v>
      </c>
      <c r="BT108" s="66">
        <v>-102262</v>
      </c>
      <c r="BU108" s="66">
        <v>-221958</v>
      </c>
      <c r="BV108" s="66">
        <v>-310722</v>
      </c>
      <c r="BW108" s="66">
        <v>-414112</v>
      </c>
      <c r="BX108" s="66">
        <v>-137391</v>
      </c>
      <c r="BY108" s="66">
        <v>-252938</v>
      </c>
      <c r="BZ108" s="66">
        <v>-349674</v>
      </c>
      <c r="CA108" s="66">
        <v>-468181</v>
      </c>
      <c r="CB108" s="66">
        <v>-133787</v>
      </c>
      <c r="CC108" s="66">
        <v>-233654</v>
      </c>
      <c r="CD108" s="66">
        <v>-326615</v>
      </c>
      <c r="CE108" s="66">
        <v>-400889</v>
      </c>
      <c r="CF108" s="66">
        <v>-70896</v>
      </c>
      <c r="CG108" s="66">
        <v>-123958</v>
      </c>
      <c r="CH108" s="66">
        <v>-171342</v>
      </c>
      <c r="CI108" s="66">
        <v>-222596</v>
      </c>
      <c r="CJ108" s="66">
        <f t="shared" si="101"/>
        <v>-51948</v>
      </c>
      <c r="CK108" s="66">
        <v>-106661</v>
      </c>
      <c r="CL108" s="66">
        <v>-169738.75700000001</v>
      </c>
      <c r="CM108" s="66">
        <v>-211186.84161999996</v>
      </c>
      <c r="CN108" s="66">
        <v>-63415.296590000005</v>
      </c>
      <c r="CO108" s="66">
        <v>-134272.05793000001</v>
      </c>
      <c r="CP108" s="298">
        <v>-182136517.28</v>
      </c>
      <c r="CQ108" s="298">
        <v>-255724851.06999999</v>
      </c>
      <c r="CR108" s="357">
        <v>-134129524.95999999</v>
      </c>
      <c r="CS108" s="357">
        <v>-161867844.38</v>
      </c>
      <c r="CT108" s="298">
        <v>-280465437.81</v>
      </c>
      <c r="CU108" s="298">
        <v>-472826985.52999997</v>
      </c>
      <c r="CV108" s="298">
        <v>-182389725.81</v>
      </c>
      <c r="CW108" s="298">
        <f t="shared" ref="CW108:DI108" si="130">CW50</f>
        <v>-354817711.77999997</v>
      </c>
      <c r="CX108" s="298">
        <f t="shared" si="130"/>
        <v>-584486570.63</v>
      </c>
      <c r="CY108" s="298">
        <f t="shared" si="130"/>
        <v>-807477083.00999999</v>
      </c>
      <c r="CZ108" s="357">
        <f t="shared" si="130"/>
        <v>-227858240.44999999</v>
      </c>
      <c r="DA108" s="357">
        <f t="shared" si="130"/>
        <v>-490463774.69999999</v>
      </c>
      <c r="DB108" s="357">
        <f t="shared" si="130"/>
        <v>-576046227.47000003</v>
      </c>
      <c r="DC108" s="357">
        <f t="shared" si="130"/>
        <v>-738946447.70000005</v>
      </c>
      <c r="DD108" s="357">
        <f t="shared" si="130"/>
        <v>-284500011.95173103</v>
      </c>
      <c r="DE108" s="357">
        <f t="shared" si="130"/>
        <v>-530593168.53346199</v>
      </c>
      <c r="DF108" s="357">
        <f t="shared" si="130"/>
        <v>-711115314.57412505</v>
      </c>
      <c r="DG108" s="357">
        <f t="shared" si="130"/>
        <v>-903488562.74000001</v>
      </c>
      <c r="DH108" s="357">
        <f t="shared" si="130"/>
        <v>-301905293.45066297</v>
      </c>
      <c r="DI108" s="357">
        <f t="shared" si="130"/>
        <v>-504765609.38</v>
      </c>
      <c r="DJ108" s="357">
        <f t="shared" ref="DJ108" si="131">DJ50</f>
        <v>-715299796.73000002</v>
      </c>
    </row>
    <row r="109" spans="1:114" ht="5.25" customHeight="1">
      <c r="B109" s="28"/>
      <c r="C109" s="73"/>
      <c r="D109" s="73"/>
      <c r="E109" s="73"/>
      <c r="F109" s="65"/>
      <c r="G109" s="74"/>
      <c r="H109" s="73"/>
      <c r="I109" s="73"/>
      <c r="J109" s="73"/>
      <c r="K109" s="65"/>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399"/>
      <c r="AW109" s="399"/>
      <c r="AX109" s="399"/>
      <c r="AY109" s="399"/>
      <c r="AZ109" s="399"/>
      <c r="BA109" s="399"/>
      <c r="BB109" s="399"/>
      <c r="BC109" s="399"/>
      <c r="BD109" s="399"/>
      <c r="BE109" s="399"/>
      <c r="BF109" s="399"/>
      <c r="BH109" s="73"/>
      <c r="BI109" s="73"/>
      <c r="BJ109" s="73"/>
      <c r="BK109" s="73"/>
      <c r="BL109" s="65"/>
      <c r="BM109" s="74"/>
      <c r="BN109" s="73"/>
      <c r="BO109" s="73"/>
      <c r="BP109" s="73"/>
      <c r="BQ109" s="65"/>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399"/>
      <c r="CS109" s="399"/>
      <c r="CT109" s="72"/>
      <c r="CU109" s="72"/>
      <c r="CV109" s="72"/>
      <c r="CW109" s="72"/>
      <c r="CX109" s="72"/>
      <c r="CY109" s="72"/>
      <c r="CZ109" s="399"/>
      <c r="DA109" s="399"/>
      <c r="DB109" s="399"/>
      <c r="DC109" s="399"/>
      <c r="DD109" s="399"/>
      <c r="DE109" s="399"/>
      <c r="DF109" s="399"/>
      <c r="DG109" s="399"/>
      <c r="DH109" s="399"/>
      <c r="DI109" s="399"/>
      <c r="DJ109" s="399"/>
    </row>
    <row r="110" spans="1:114">
      <c r="B110" s="134" t="s">
        <v>176</v>
      </c>
      <c r="C110" s="136">
        <v>95376.632199999993</v>
      </c>
      <c r="D110" s="136">
        <v>186150.24388000002</v>
      </c>
      <c r="E110" s="136">
        <v>587980.03581000003</v>
      </c>
      <c r="F110" s="136">
        <v>669967</v>
      </c>
      <c r="G110" s="136">
        <v>109365.58165999997</v>
      </c>
      <c r="H110" s="136">
        <v>197232.24999999997</v>
      </c>
      <c r="I110" s="136">
        <v>671670</v>
      </c>
      <c r="J110" s="136">
        <v>803819</v>
      </c>
      <c r="K110" s="136">
        <v>131948</v>
      </c>
      <c r="L110" s="136">
        <v>237719</v>
      </c>
      <c r="M110" s="136">
        <v>833957</v>
      </c>
      <c r="N110" s="136">
        <v>951705</v>
      </c>
      <c r="O110" s="136">
        <v>135102</v>
      </c>
      <c r="P110" s="136">
        <v>247323</v>
      </c>
      <c r="Q110" s="136">
        <v>900923</v>
      </c>
      <c r="R110" s="136">
        <v>1101437</v>
      </c>
      <c r="S110" s="136">
        <v>219423</v>
      </c>
      <c r="T110" s="136">
        <v>505405</v>
      </c>
      <c r="U110" s="136">
        <v>721255</v>
      </c>
      <c r="V110" s="136">
        <v>1069370</v>
      </c>
      <c r="W110" s="136">
        <v>307672.90000000002</v>
      </c>
      <c r="X110" s="136">
        <v>527656.71900000004</v>
      </c>
      <c r="Y110" s="136">
        <v>786013</v>
      </c>
      <c r="Z110" s="136">
        <v>970338</v>
      </c>
      <c r="AA110" s="136">
        <v>248204</v>
      </c>
      <c r="AB110" s="136">
        <v>312726</v>
      </c>
      <c r="AC110" s="136">
        <v>413755</v>
      </c>
      <c r="AD110" s="136">
        <v>703664</v>
      </c>
      <c r="AE110" s="136">
        <v>262178</v>
      </c>
      <c r="AF110" s="136">
        <v>277571.86146000004</v>
      </c>
      <c r="AG110" s="136">
        <v>586816</v>
      </c>
      <c r="AH110" s="136">
        <v>858663.20200000005</v>
      </c>
      <c r="AI110" s="136">
        <v>1218668.35008</v>
      </c>
      <c r="AJ110" s="136">
        <v>189956</v>
      </c>
      <c r="AK110" s="136">
        <v>537449</v>
      </c>
      <c r="AL110" s="302">
        <v>941206733.5</v>
      </c>
      <c r="AM110" s="302">
        <v>1254702496.77</v>
      </c>
      <c r="AN110" s="302">
        <f>'[16]DRE IFRS e REG'!$U$72</f>
        <v>559720954.42999995</v>
      </c>
      <c r="AO110" s="302">
        <v>978079209.75999975</v>
      </c>
      <c r="AP110" s="302">
        <v>1719774608.6800003</v>
      </c>
      <c r="AQ110" s="302">
        <v>2719181608.0800004</v>
      </c>
      <c r="AR110" s="302">
        <v>690945294.04999995</v>
      </c>
      <c r="AS110" s="302">
        <f t="shared" ref="AS110:BE110" si="132">AS52</f>
        <v>1532856985.5899997</v>
      </c>
      <c r="AT110" s="302">
        <f t="shared" si="132"/>
        <v>2158711249.8200002</v>
      </c>
      <c r="AU110" s="302">
        <f t="shared" si="132"/>
        <v>2625145122.0899997</v>
      </c>
      <c r="AV110" s="359">
        <f t="shared" si="132"/>
        <v>667111530.29000008</v>
      </c>
      <c r="AW110" s="359">
        <f t="shared" si="132"/>
        <v>1331667135.04</v>
      </c>
      <c r="AX110" s="359">
        <f t="shared" si="132"/>
        <v>1642707173.5400002</v>
      </c>
      <c r="AY110" s="359">
        <f t="shared" si="132"/>
        <v>1703730562.0699997</v>
      </c>
      <c r="AZ110" s="359">
        <f t="shared" si="132"/>
        <v>441894822.20842898</v>
      </c>
      <c r="BA110" s="359">
        <f t="shared" si="132"/>
        <v>670438889.49038315</v>
      </c>
      <c r="BB110" s="359">
        <f t="shared" si="132"/>
        <v>912620650.02372766</v>
      </c>
      <c r="BC110" s="359">
        <f t="shared" si="132"/>
        <v>1431259960.8900001</v>
      </c>
      <c r="BD110" s="359">
        <f t="shared" si="132"/>
        <v>406963756.9226706</v>
      </c>
      <c r="BE110" s="359">
        <f t="shared" si="132"/>
        <v>850580016.26000011</v>
      </c>
      <c r="BF110" s="359">
        <f t="shared" ref="BF110" si="133">BF52</f>
        <v>1301714058.4900002</v>
      </c>
      <c r="BG110" s="100"/>
      <c r="BH110" s="136">
        <v>106080.63219999999</v>
      </c>
      <c r="BI110" s="136">
        <v>211092.24388000002</v>
      </c>
      <c r="BJ110" s="136">
        <v>331372.03581000003</v>
      </c>
      <c r="BK110" s="136">
        <v>441140</v>
      </c>
      <c r="BL110" s="136">
        <v>135100</v>
      </c>
      <c r="BM110" s="136">
        <v>246982.96600000004</v>
      </c>
      <c r="BN110" s="136">
        <v>478465</v>
      </c>
      <c r="BO110" s="136">
        <v>654855</v>
      </c>
      <c r="BP110" s="136">
        <v>179703</v>
      </c>
      <c r="BQ110" s="136">
        <v>344345</v>
      </c>
      <c r="BR110" s="136">
        <v>564771</v>
      </c>
      <c r="BS110" s="136">
        <v>772491</v>
      </c>
      <c r="BT110" s="136">
        <v>220624</v>
      </c>
      <c r="BU110" s="136">
        <v>365840</v>
      </c>
      <c r="BV110" s="136">
        <v>646770</v>
      </c>
      <c r="BW110" s="136">
        <v>872873</v>
      </c>
      <c r="BX110" s="136">
        <v>194793</v>
      </c>
      <c r="BY110" s="136">
        <v>410601</v>
      </c>
      <c r="BZ110" s="136">
        <v>669632</v>
      </c>
      <c r="CA110" s="136">
        <v>906249</v>
      </c>
      <c r="CB110" s="136">
        <v>225428</v>
      </c>
      <c r="CC110" s="136">
        <v>459312</v>
      </c>
      <c r="CD110" s="136">
        <v>761187</v>
      </c>
      <c r="CE110" s="136">
        <v>1095556</v>
      </c>
      <c r="CF110" s="136">
        <v>333770</v>
      </c>
      <c r="CG110" s="136">
        <v>678526</v>
      </c>
      <c r="CH110" s="136">
        <v>991082</v>
      </c>
      <c r="CI110" s="136">
        <v>1349691</v>
      </c>
      <c r="CJ110" s="136">
        <f>CJ52</f>
        <v>328557</v>
      </c>
      <c r="CK110" s="136">
        <v>646436</v>
      </c>
      <c r="CL110" s="136">
        <v>888050.98800000001</v>
      </c>
      <c r="CM110" s="136">
        <v>1113477.87959</v>
      </c>
      <c r="CN110" s="136">
        <v>240094.79728</v>
      </c>
      <c r="CO110" s="136">
        <v>488486.34750000003</v>
      </c>
      <c r="CP110" s="302">
        <v>714580521.60000014</v>
      </c>
      <c r="CQ110" s="302">
        <v>899599552.36000037</v>
      </c>
      <c r="CR110" s="359">
        <v>161962326.68000001</v>
      </c>
      <c r="CS110" s="359">
        <v>448048503.39999998</v>
      </c>
      <c r="CT110" s="302">
        <v>617435833.53999996</v>
      </c>
      <c r="CU110" s="302">
        <v>696419696.80999994</v>
      </c>
      <c r="CV110" s="302">
        <v>109950073.09000003</v>
      </c>
      <c r="CW110" s="302">
        <f t="shared" ref="CW110:DI110" si="134">CW52</f>
        <v>237055323.01999998</v>
      </c>
      <c r="CX110" s="302">
        <f t="shared" si="134"/>
        <v>396930954.73000002</v>
      </c>
      <c r="CY110" s="302">
        <f t="shared" si="134"/>
        <v>578077243.27999949</v>
      </c>
      <c r="CZ110" s="359">
        <f t="shared" si="134"/>
        <v>184042547.55000001</v>
      </c>
      <c r="DA110" s="359">
        <f t="shared" si="134"/>
        <v>349094336.06999999</v>
      </c>
      <c r="DB110" s="359">
        <f t="shared" si="134"/>
        <v>769958826.13999987</v>
      </c>
      <c r="DC110" s="359">
        <f t="shared" si="134"/>
        <v>1077139985.6000001</v>
      </c>
      <c r="DD110" s="359">
        <f t="shared" si="134"/>
        <v>246860374.50846416</v>
      </c>
      <c r="DE110" s="359">
        <f t="shared" si="134"/>
        <v>537271854.2069304</v>
      </c>
      <c r="DF110" s="359">
        <f t="shared" si="134"/>
        <v>857594387.50634551</v>
      </c>
      <c r="DG110" s="359">
        <f t="shared" si="134"/>
        <v>1195976480.3899999</v>
      </c>
      <c r="DH110" s="359">
        <f t="shared" si="134"/>
        <v>195248555.69941163</v>
      </c>
      <c r="DI110" s="359">
        <f t="shared" si="134"/>
        <v>487862926.6099999</v>
      </c>
      <c r="DJ110" s="359">
        <f t="shared" ref="DJ110" si="135">DJ52</f>
        <v>803354304.23999977</v>
      </c>
    </row>
    <row r="111" spans="1:114" ht="5.25" customHeight="1">
      <c r="B111" s="28"/>
      <c r="C111" s="58"/>
      <c r="D111" s="58"/>
      <c r="E111" s="58"/>
      <c r="F111" s="58"/>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376"/>
      <c r="AW111" s="376"/>
      <c r="AX111" s="376"/>
      <c r="AY111" s="376"/>
      <c r="AZ111" s="376"/>
      <c r="BA111" s="376"/>
      <c r="BB111" s="376"/>
      <c r="BC111" s="376"/>
      <c r="BD111" s="376"/>
      <c r="BE111" s="376"/>
      <c r="BF111" s="376"/>
      <c r="BH111" s="58"/>
      <c r="BI111" s="58"/>
      <c r="BJ111" s="58"/>
      <c r="BK111" s="58"/>
      <c r="BL111" s="58"/>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T111" s="70"/>
      <c r="CU111" s="70"/>
      <c r="CV111" s="70"/>
      <c r="CW111" s="70"/>
      <c r="CX111" s="70"/>
      <c r="CY111" s="70"/>
      <c r="CZ111" s="376"/>
      <c r="DA111" s="376"/>
      <c r="DB111" s="376"/>
      <c r="DC111" s="376"/>
      <c r="DD111" s="376"/>
      <c r="DE111" s="376"/>
      <c r="DF111" s="376"/>
      <c r="DG111" s="376"/>
      <c r="DH111" s="376"/>
      <c r="DI111" s="376"/>
      <c r="DJ111" s="376"/>
    </row>
    <row r="112" spans="1:114">
      <c r="B112" s="176" t="s">
        <v>66</v>
      </c>
      <c r="C112" s="177">
        <v>-22542.6322</v>
      </c>
      <c r="D112" s="177">
        <v>-40570.243879999995</v>
      </c>
      <c r="E112" s="177">
        <v>-165479.03581</v>
      </c>
      <c r="F112" s="177">
        <v>-174568</v>
      </c>
      <c r="G112" s="177">
        <v>-13544</v>
      </c>
      <c r="H112" s="177">
        <v>-27464.090999999997</v>
      </c>
      <c r="I112" s="177">
        <v>-202360</v>
      </c>
      <c r="J112" s="177">
        <v>-214637</v>
      </c>
      <c r="K112" s="177">
        <v>39198</v>
      </c>
      <c r="L112" s="177">
        <v>35830</v>
      </c>
      <c r="M112" s="177">
        <v>-82461</v>
      </c>
      <c r="N112" s="177">
        <v>-58853</v>
      </c>
      <c r="O112" s="177">
        <v>-23596</v>
      </c>
      <c r="P112" s="177">
        <v>-55736</v>
      </c>
      <c r="Q112" s="177">
        <v>-211715</v>
      </c>
      <c r="R112" s="177">
        <v>-196592</v>
      </c>
      <c r="S112" s="177">
        <v>-17490</v>
      </c>
      <c r="T112" s="177">
        <v>-62951</v>
      </c>
      <c r="U112" s="177">
        <v>-119808</v>
      </c>
      <c r="V112" s="177">
        <v>-159947</v>
      </c>
      <c r="W112" s="177">
        <v>-53988</v>
      </c>
      <c r="X112" s="177">
        <v>-66765</v>
      </c>
      <c r="Y112" s="177">
        <v>-107565</v>
      </c>
      <c r="Z112" s="177">
        <v>-108272</v>
      </c>
      <c r="AA112" s="177">
        <v>-46837</v>
      </c>
      <c r="AB112" s="177">
        <v>-39325</v>
      </c>
      <c r="AC112" s="177">
        <v>-43029</v>
      </c>
      <c r="AD112" s="177">
        <v>-55379</v>
      </c>
      <c r="AE112" s="177">
        <v>-44901</v>
      </c>
      <c r="AF112" s="177">
        <v>-46346</v>
      </c>
      <c r="AG112" s="177">
        <v>-79433</v>
      </c>
      <c r="AH112" s="177">
        <v>-114415.943</v>
      </c>
      <c r="AI112" s="177">
        <v>-147363</v>
      </c>
      <c r="AJ112" s="177">
        <v>-30373.527590000002</v>
      </c>
      <c r="AK112" s="177">
        <v>-70444</v>
      </c>
      <c r="AL112" s="299">
        <v>-116361966.45999999</v>
      </c>
      <c r="AM112" s="299">
        <v>-148584000</v>
      </c>
      <c r="AN112" s="299">
        <f>'[16]DRE IFRS e REG'!$U$73</f>
        <v>-95491000</v>
      </c>
      <c r="AO112" s="299">
        <v>-176044089.31999999</v>
      </c>
      <c r="AP112" s="299">
        <v>-285826000</v>
      </c>
      <c r="AQ112" s="299">
        <v>-456254939.19999999</v>
      </c>
      <c r="AR112" s="299">
        <v>-135093719.43000001</v>
      </c>
      <c r="AS112" s="299">
        <f t="shared" ref="AS112:BE112" si="136">AS54</f>
        <v>-279110053.45999998</v>
      </c>
      <c r="AT112" s="299">
        <f t="shared" si="136"/>
        <v>-368074865.51999998</v>
      </c>
      <c r="AU112" s="299">
        <f t="shared" si="136"/>
        <v>-411431364.95999998</v>
      </c>
      <c r="AV112" s="358">
        <f t="shared" si="136"/>
        <v>-107188437.17</v>
      </c>
      <c r="AW112" s="358">
        <f t="shared" si="136"/>
        <v>-207722026.22999999</v>
      </c>
      <c r="AX112" s="358">
        <f t="shared" si="136"/>
        <v>-216308431</v>
      </c>
      <c r="AY112" s="358">
        <f t="shared" si="136"/>
        <v>-254515984.09999999</v>
      </c>
      <c r="AZ112" s="358">
        <f t="shared" si="136"/>
        <v>-58485304.871871702</v>
      </c>
      <c r="BA112" s="358">
        <f t="shared" si="136"/>
        <v>-65389953.202312902</v>
      </c>
      <c r="BB112" s="358">
        <f t="shared" si="136"/>
        <v>-25343799.468497001</v>
      </c>
      <c r="BC112" s="358">
        <f t="shared" si="136"/>
        <v>-63424728.329999998</v>
      </c>
      <c r="BD112" s="358">
        <f t="shared" si="136"/>
        <v>-32264253.853068702</v>
      </c>
      <c r="BE112" s="358">
        <f t="shared" si="136"/>
        <v>-72741350.280000001</v>
      </c>
      <c r="BF112" s="358">
        <f t="shared" ref="BF112" si="137">BF54</f>
        <v>-114593347.77</v>
      </c>
      <c r="BG112" s="100"/>
      <c r="BH112" s="177">
        <v>-25963.6322</v>
      </c>
      <c r="BI112" s="177">
        <v>-48954.243879999995</v>
      </c>
      <c r="BJ112" s="177">
        <v>-76223.035810000001</v>
      </c>
      <c r="BK112" s="177">
        <v>-99587</v>
      </c>
      <c r="BL112" s="177">
        <v>-22888</v>
      </c>
      <c r="BM112" s="177">
        <v>-45011.433999999994</v>
      </c>
      <c r="BN112" s="177">
        <v>-93711</v>
      </c>
      <c r="BO112" s="177">
        <v>-134890</v>
      </c>
      <c r="BP112" s="177">
        <v>22025</v>
      </c>
      <c r="BQ112" s="177">
        <v>982</v>
      </c>
      <c r="BR112" s="177">
        <v>-44610</v>
      </c>
      <c r="BS112" s="177">
        <v>-39604</v>
      </c>
      <c r="BT112" s="177">
        <v>-43806</v>
      </c>
      <c r="BU112" s="177">
        <v>-98106</v>
      </c>
      <c r="BV112" s="177">
        <v>-163713</v>
      </c>
      <c r="BW112" s="177">
        <v>-161903</v>
      </c>
      <c r="BX112" s="177">
        <v>-16136</v>
      </c>
      <c r="BY112" s="177">
        <v>-44778</v>
      </c>
      <c r="BZ112" s="177">
        <v>-112466</v>
      </c>
      <c r="CA112" s="177">
        <v>-122274</v>
      </c>
      <c r="CB112" s="177">
        <v>-38380</v>
      </c>
      <c r="CC112" s="177">
        <v>-59129</v>
      </c>
      <c r="CD112" s="177">
        <v>-116053</v>
      </c>
      <c r="CE112" s="177">
        <v>-160121</v>
      </c>
      <c r="CF112" s="177">
        <v>-74046</v>
      </c>
      <c r="CG112" s="177">
        <v>-142732</v>
      </c>
      <c r="CH112" s="177">
        <v>-206860</v>
      </c>
      <c r="CI112" s="177">
        <v>-260949</v>
      </c>
      <c r="CJ112" s="177">
        <f>CJ54</f>
        <v>-71508</v>
      </c>
      <c r="CK112" s="177">
        <v>-117140</v>
      </c>
      <c r="CL112" s="177">
        <v>-146475</v>
      </c>
      <c r="CM112" s="177">
        <v>-170685.7211</v>
      </c>
      <c r="CN112" s="177">
        <v>-55005.133409999995</v>
      </c>
      <c r="CO112" s="177">
        <v>-79581.569460000013</v>
      </c>
      <c r="CP112" s="299">
        <v>-94622679.150000006</v>
      </c>
      <c r="CQ112" s="299">
        <v>-131895734.83</v>
      </c>
      <c r="CR112" s="358">
        <v>-22719218.210000001</v>
      </c>
      <c r="CS112" s="358">
        <v>-51196286.369999997</v>
      </c>
      <c r="CT112" s="299">
        <v>-55062498.969999999</v>
      </c>
      <c r="CU112" s="299">
        <v>-40391057.759999998</v>
      </c>
      <c r="CV112" s="299">
        <v>-2184731.17</v>
      </c>
      <c r="CW112" s="299">
        <f t="shared" ref="CW112:DI112" si="138">CW54</f>
        <v>-17353678.210000001</v>
      </c>
      <c r="CX112" s="299">
        <f t="shared" si="138"/>
        <v>14833251.34</v>
      </c>
      <c r="CY112" s="299">
        <f t="shared" si="138"/>
        <v>-60842838.979999997</v>
      </c>
      <c r="CZ112" s="358">
        <f t="shared" si="138"/>
        <v>-37859552.219999999</v>
      </c>
      <c r="DA112" s="358">
        <f t="shared" si="138"/>
        <v>-61175788.670000002</v>
      </c>
      <c r="DB112" s="358">
        <f t="shared" si="138"/>
        <v>-108358120.79000001</v>
      </c>
      <c r="DC112" s="358">
        <f t="shared" si="138"/>
        <v>-28818209.449999999</v>
      </c>
      <c r="DD112" s="358">
        <f t="shared" si="138"/>
        <v>-38709613.7328244</v>
      </c>
      <c r="DE112" s="358">
        <f t="shared" si="138"/>
        <v>-89899939.685648799</v>
      </c>
      <c r="DF112" s="358">
        <f t="shared" si="138"/>
        <v>-83660473.266558498</v>
      </c>
      <c r="DG112" s="358">
        <f t="shared" si="138"/>
        <v>-102877301.47</v>
      </c>
      <c r="DH112" s="358">
        <f t="shared" si="138"/>
        <v>-5732014.2809095997</v>
      </c>
      <c r="DI112" s="358">
        <f t="shared" si="138"/>
        <v>-4316699.63</v>
      </c>
      <c r="DJ112" s="358">
        <f t="shared" ref="DJ112" si="139">DJ54</f>
        <v>-12515703.140000001</v>
      </c>
    </row>
    <row r="113" spans="2:114" ht="5.25" customHeight="1">
      <c r="B113" s="27"/>
      <c r="C113" s="74"/>
      <c r="D113" s="74"/>
      <c r="E113" s="74"/>
      <c r="F113" s="74"/>
      <c r="G113" s="66"/>
      <c r="H113" s="66"/>
      <c r="I113" s="66">
        <v>0</v>
      </c>
      <c r="J113" s="66">
        <v>0</v>
      </c>
      <c r="K113" s="66"/>
      <c r="L113" s="66"/>
      <c r="M113" s="66"/>
      <c r="N113" s="66">
        <v>0</v>
      </c>
      <c r="O113" s="66">
        <v>0</v>
      </c>
      <c r="P113" s="66"/>
      <c r="Q113" s="66"/>
      <c r="R113" s="66">
        <v>0</v>
      </c>
      <c r="S113" s="66"/>
      <c r="T113" s="66"/>
      <c r="U113" s="66"/>
      <c r="V113" s="66">
        <v>0</v>
      </c>
      <c r="W113" s="66"/>
      <c r="X113" s="66">
        <v>0</v>
      </c>
      <c r="Y113" s="66"/>
      <c r="Z113" s="66"/>
      <c r="AA113" s="66"/>
      <c r="AB113" s="66"/>
      <c r="AC113" s="66"/>
      <c r="AD113" s="66"/>
      <c r="AE113" s="66"/>
      <c r="AF113" s="66"/>
      <c r="AG113" s="66"/>
      <c r="AH113" s="66">
        <v>0</v>
      </c>
      <c r="AI113" s="66">
        <v>0</v>
      </c>
      <c r="AJ113" s="66"/>
      <c r="AK113" s="66"/>
      <c r="AV113" s="375"/>
      <c r="AW113" s="375"/>
      <c r="AX113" s="375"/>
      <c r="AY113" s="375"/>
      <c r="AZ113" s="375"/>
      <c r="BA113" s="375"/>
      <c r="BB113" s="375"/>
      <c r="BC113" s="375"/>
      <c r="BD113" s="375"/>
      <c r="BE113" s="375"/>
      <c r="BF113" s="375"/>
      <c r="BH113" s="74"/>
      <c r="BI113" s="74"/>
      <c r="BJ113" s="74"/>
      <c r="BK113" s="74"/>
      <c r="BL113" s="74"/>
      <c r="BM113" s="66"/>
      <c r="BN113" s="66">
        <v>0</v>
      </c>
      <c r="BO113" s="66">
        <v>0</v>
      </c>
      <c r="BP113" s="66"/>
      <c r="BQ113" s="66"/>
      <c r="BR113" s="66"/>
      <c r="BS113" s="66">
        <v>0</v>
      </c>
      <c r="BT113" s="66">
        <v>0</v>
      </c>
      <c r="BU113" s="66"/>
      <c r="BV113" s="66"/>
      <c r="BW113" s="66">
        <v>0</v>
      </c>
      <c r="BX113" s="66">
        <v>0</v>
      </c>
      <c r="BY113" s="66">
        <v>0</v>
      </c>
      <c r="BZ113" s="66">
        <v>0</v>
      </c>
      <c r="CA113" s="66">
        <v>0</v>
      </c>
      <c r="CB113" s="66"/>
      <c r="CC113" s="66">
        <v>0</v>
      </c>
      <c r="CD113" s="66"/>
      <c r="CE113" s="66"/>
      <c r="CF113" s="66"/>
      <c r="CG113" s="66"/>
      <c r="CH113" s="66"/>
      <c r="CI113" s="66"/>
      <c r="CJ113" s="66"/>
      <c r="CK113" s="66"/>
      <c r="CL113" s="66"/>
      <c r="CM113" s="66"/>
      <c r="CN113" s="66"/>
      <c r="CO113" s="66"/>
      <c r="CP113" s="66"/>
      <c r="CQ113" s="66"/>
      <c r="CR113" s="374"/>
      <c r="CS113" s="374"/>
      <c r="CZ113" s="375"/>
      <c r="DA113" s="375"/>
      <c r="DB113" s="375"/>
      <c r="DC113" s="375"/>
      <c r="DD113" s="375"/>
      <c r="DE113" s="375"/>
      <c r="DF113" s="375"/>
      <c r="DG113" s="375"/>
      <c r="DH113" s="375"/>
      <c r="DI113" s="375"/>
      <c r="DJ113" s="375"/>
    </row>
    <row r="114" spans="2:114">
      <c r="B114" s="137" t="s">
        <v>308</v>
      </c>
      <c r="C114" s="138">
        <v>72834</v>
      </c>
      <c r="D114" s="138">
        <v>145580.00000000003</v>
      </c>
      <c r="E114" s="138">
        <v>422501</v>
      </c>
      <c r="F114" s="138">
        <v>495399</v>
      </c>
      <c r="G114" s="138">
        <v>95821.581659999967</v>
      </c>
      <c r="H114" s="138">
        <v>169768.15899999999</v>
      </c>
      <c r="I114" s="138">
        <v>469310</v>
      </c>
      <c r="J114" s="138">
        <v>589182</v>
      </c>
      <c r="K114" s="138">
        <v>171146</v>
      </c>
      <c r="L114" s="138">
        <v>273549</v>
      </c>
      <c r="M114" s="138">
        <v>751496</v>
      </c>
      <c r="N114" s="138">
        <v>892852</v>
      </c>
      <c r="O114" s="138">
        <v>111506</v>
      </c>
      <c r="P114" s="138">
        <v>191587</v>
      </c>
      <c r="Q114" s="138">
        <v>689208</v>
      </c>
      <c r="R114" s="138">
        <v>904845</v>
      </c>
      <c r="S114" s="138">
        <v>201933</v>
      </c>
      <c r="T114" s="138">
        <v>442454</v>
      </c>
      <c r="U114" s="138">
        <v>601447</v>
      </c>
      <c r="V114" s="138">
        <v>909423</v>
      </c>
      <c r="W114" s="138">
        <v>253684.9</v>
      </c>
      <c r="X114" s="138">
        <v>460891.71899999998</v>
      </c>
      <c r="Y114" s="138">
        <v>678448</v>
      </c>
      <c r="Z114" s="138">
        <v>862066</v>
      </c>
      <c r="AA114" s="138">
        <v>201367</v>
      </c>
      <c r="AB114" s="138">
        <v>273401</v>
      </c>
      <c r="AC114" s="138">
        <v>370726</v>
      </c>
      <c r="AD114" s="138">
        <v>648285</v>
      </c>
      <c r="AE114" s="138">
        <v>217277</v>
      </c>
      <c r="AF114" s="138">
        <v>231225.86146000004</v>
      </c>
      <c r="AG114" s="138">
        <v>507383</v>
      </c>
      <c r="AH114" s="138">
        <v>744247.25900000008</v>
      </c>
      <c r="AI114" s="138">
        <v>1071305.35008</v>
      </c>
      <c r="AJ114" s="138">
        <v>159581.63688999999</v>
      </c>
      <c r="AK114" s="138">
        <v>467005</v>
      </c>
      <c r="AL114" s="300">
        <v>824844767.03999996</v>
      </c>
      <c r="AM114" s="300">
        <v>1106118496.77</v>
      </c>
      <c r="AN114" s="300">
        <f>'[16]DRE IFRS e REG'!$U$74</f>
        <v>464229954.42999995</v>
      </c>
      <c r="AO114" s="300">
        <v>802035120.43999982</v>
      </c>
      <c r="AP114" s="300">
        <v>1433948608.6800003</v>
      </c>
      <c r="AQ114" s="300">
        <v>2262926668.8800006</v>
      </c>
      <c r="AR114" s="300">
        <v>555851574.61999989</v>
      </c>
      <c r="AS114" s="300">
        <f t="shared" ref="AS114:BE114" si="140">AS56</f>
        <v>1253746932.1299996</v>
      </c>
      <c r="AT114" s="300">
        <f t="shared" si="140"/>
        <v>1790636384.3000002</v>
      </c>
      <c r="AU114" s="300">
        <f t="shared" si="140"/>
        <v>2213713757.1299996</v>
      </c>
      <c r="AV114" s="467">
        <f t="shared" si="140"/>
        <v>559923093.12000012</v>
      </c>
      <c r="AW114" s="467">
        <f t="shared" si="140"/>
        <v>1123945108.8099999</v>
      </c>
      <c r="AX114" s="467">
        <f t="shared" si="140"/>
        <v>1426398742.5400002</v>
      </c>
      <c r="AY114" s="467">
        <f t="shared" si="140"/>
        <v>1449214577.9699998</v>
      </c>
      <c r="AZ114" s="467">
        <f t="shared" si="140"/>
        <v>383409517.33655727</v>
      </c>
      <c r="BA114" s="467">
        <f t="shared" si="140"/>
        <v>605048936.2880702</v>
      </c>
      <c r="BB114" s="467">
        <f t="shared" si="140"/>
        <v>887276850.55523062</v>
      </c>
      <c r="BC114" s="467">
        <f t="shared" si="140"/>
        <v>1367835232.5600002</v>
      </c>
      <c r="BD114" s="467">
        <f t="shared" si="140"/>
        <v>374699503.06960195</v>
      </c>
      <c r="BE114" s="467">
        <f t="shared" si="140"/>
        <v>777838665.98000014</v>
      </c>
      <c r="BF114" s="467">
        <f t="shared" ref="BF114" si="141">BF56</f>
        <v>1187120710.7200003</v>
      </c>
      <c r="BG114" s="100"/>
      <c r="BH114" s="138">
        <v>80117</v>
      </c>
      <c r="BI114" s="138">
        <v>162138.00000000003</v>
      </c>
      <c r="BJ114" s="138">
        <v>255149.00000000003</v>
      </c>
      <c r="BK114" s="138">
        <v>341553</v>
      </c>
      <c r="BL114" s="138">
        <v>112212</v>
      </c>
      <c r="BM114" s="138">
        <v>201971.53200000006</v>
      </c>
      <c r="BN114" s="138">
        <v>384754</v>
      </c>
      <c r="BO114" s="138">
        <v>519965</v>
      </c>
      <c r="BP114" s="138">
        <v>201728</v>
      </c>
      <c r="BQ114" s="138">
        <v>345327</v>
      </c>
      <c r="BR114" s="138">
        <v>520161</v>
      </c>
      <c r="BS114" s="138">
        <v>732887</v>
      </c>
      <c r="BT114" s="138">
        <v>176818</v>
      </c>
      <c r="BU114" s="138">
        <v>267734</v>
      </c>
      <c r="BV114" s="138">
        <v>483057</v>
      </c>
      <c r="BW114" s="138">
        <v>710970</v>
      </c>
      <c r="BX114" s="138">
        <v>178657</v>
      </c>
      <c r="BY114" s="138">
        <v>365823</v>
      </c>
      <c r="BZ114" s="138">
        <v>557166</v>
      </c>
      <c r="CA114" s="138">
        <v>783975</v>
      </c>
      <c r="CB114" s="138">
        <v>187048</v>
      </c>
      <c r="CC114" s="138">
        <v>400183</v>
      </c>
      <c r="CD114" s="138">
        <v>645134</v>
      </c>
      <c r="CE114" s="138">
        <v>935435</v>
      </c>
      <c r="CF114" s="138">
        <v>259724</v>
      </c>
      <c r="CG114" s="138">
        <v>535794</v>
      </c>
      <c r="CH114" s="138">
        <v>784222</v>
      </c>
      <c r="CI114" s="138">
        <v>1088742</v>
      </c>
      <c r="CJ114" s="138">
        <f>CJ56</f>
        <v>257049</v>
      </c>
      <c r="CK114" s="138">
        <v>529296</v>
      </c>
      <c r="CL114" s="138">
        <v>741576.60699999996</v>
      </c>
      <c r="CM114" s="138">
        <v>942792.15848999994</v>
      </c>
      <c r="CN114" s="138">
        <v>185089.66387000002</v>
      </c>
      <c r="CO114" s="138">
        <v>408904.77804000006</v>
      </c>
      <c r="CP114" s="365">
        <v>619957842.45000005</v>
      </c>
      <c r="CQ114" s="365">
        <v>767703817.52999997</v>
      </c>
      <c r="CR114" s="365">
        <v>139243108.47</v>
      </c>
      <c r="CS114" s="365">
        <v>396852217.02999997</v>
      </c>
      <c r="CT114" s="300">
        <v>562374334.57000005</v>
      </c>
      <c r="CU114" s="300">
        <v>656028639.04999995</v>
      </c>
      <c r="CV114" s="300">
        <v>107765341.92000003</v>
      </c>
      <c r="CW114" s="300">
        <f t="shared" ref="CW114:DI114" si="142">CW56</f>
        <v>219701644.80999997</v>
      </c>
      <c r="CX114" s="300">
        <f t="shared" si="142"/>
        <v>411764206.06999999</v>
      </c>
      <c r="CY114" s="300">
        <f t="shared" si="142"/>
        <v>517234404.29999948</v>
      </c>
      <c r="CZ114" s="467">
        <f t="shared" si="142"/>
        <v>146182995.33000001</v>
      </c>
      <c r="DA114" s="467">
        <f t="shared" si="142"/>
        <v>287918489.60000002</v>
      </c>
      <c r="DB114" s="467">
        <f t="shared" si="142"/>
        <v>661600705.3499999</v>
      </c>
      <c r="DC114" s="467">
        <f t="shared" si="142"/>
        <v>1048321776.1500001</v>
      </c>
      <c r="DD114" s="467">
        <f t="shared" si="142"/>
        <v>208150760.77563977</v>
      </c>
      <c r="DE114" s="467">
        <f t="shared" si="142"/>
        <v>447371914.5212816</v>
      </c>
      <c r="DF114" s="467">
        <f t="shared" si="142"/>
        <v>773933914.23978698</v>
      </c>
      <c r="DG114" s="467">
        <f t="shared" si="142"/>
        <v>1093099178.9199998</v>
      </c>
      <c r="DH114" s="467">
        <f t="shared" si="142"/>
        <v>189516541.41850203</v>
      </c>
      <c r="DI114" s="467">
        <f t="shared" si="142"/>
        <v>483546226.9799999</v>
      </c>
      <c r="DJ114" s="467">
        <f t="shared" ref="DJ114" si="143">DJ56</f>
        <v>790838601.09999979</v>
      </c>
    </row>
    <row r="115" spans="2:114">
      <c r="B115" s="137" t="s">
        <v>537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v>227</v>
      </c>
      <c r="AL115" s="361">
        <v>456100.61961280007</v>
      </c>
      <c r="AM115" s="361">
        <v>456100.61961280007</v>
      </c>
      <c r="AN115" s="361">
        <v>0</v>
      </c>
      <c r="AO115" s="361"/>
      <c r="AP115" s="361"/>
      <c r="AQ115" s="361"/>
      <c r="AR115" s="361"/>
      <c r="AS115" s="361">
        <f t="shared" ref="AS115:BE115" si="144">AS57</f>
        <v>0</v>
      </c>
      <c r="AT115" s="361">
        <f t="shared" si="144"/>
        <v>0</v>
      </c>
      <c r="AU115" s="361">
        <f t="shared" si="144"/>
        <v>0</v>
      </c>
      <c r="AV115" s="361">
        <f t="shared" si="144"/>
        <v>0</v>
      </c>
      <c r="AW115" s="361">
        <f t="shared" si="144"/>
        <v>0</v>
      </c>
      <c r="AX115" s="361">
        <f t="shared" si="144"/>
        <v>0</v>
      </c>
      <c r="AY115" s="361">
        <f t="shared" si="144"/>
        <v>0</v>
      </c>
      <c r="AZ115" s="361">
        <f t="shared" si="144"/>
        <v>0</v>
      </c>
      <c r="BA115" s="361">
        <f t="shared" si="144"/>
        <v>0</v>
      </c>
      <c r="BB115" s="361">
        <f t="shared" si="144"/>
        <v>0</v>
      </c>
      <c r="BC115" s="361">
        <f t="shared" si="144"/>
        <v>0</v>
      </c>
      <c r="BD115" s="361">
        <f t="shared" si="144"/>
        <v>0</v>
      </c>
      <c r="BE115" s="361">
        <f t="shared" si="144"/>
        <v>0</v>
      </c>
      <c r="BF115" s="361">
        <f t="shared" ref="BF115" si="145">BF57</f>
        <v>0</v>
      </c>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365">
        <v>0</v>
      </c>
      <c r="CQ115" s="365">
        <v>0</v>
      </c>
      <c r="CR115" s="365">
        <v>0</v>
      </c>
      <c r="CS115" s="365"/>
      <c r="CT115" s="361"/>
      <c r="CU115" s="361"/>
      <c r="CV115" s="361"/>
      <c r="CW115" s="361"/>
      <c r="CX115" s="361"/>
      <c r="CY115" s="361"/>
      <c r="CZ115" s="361"/>
      <c r="DA115" s="361"/>
      <c r="DB115" s="361"/>
      <c r="DC115" s="361"/>
      <c r="DD115" s="361"/>
      <c r="DE115" s="361"/>
      <c r="DF115" s="361"/>
      <c r="DG115" s="361"/>
      <c r="DH115" s="361"/>
      <c r="DI115" s="361"/>
      <c r="DJ115" s="361"/>
    </row>
    <row r="116" spans="2:114" ht="15.75" customHeight="1">
      <c r="B116" s="184" t="s">
        <v>13</v>
      </c>
      <c r="C116" s="185">
        <v>131518.63219999999</v>
      </c>
      <c r="D116" s="185">
        <v>261582.24388000002</v>
      </c>
      <c r="E116" s="185">
        <v>702687.03581000003</v>
      </c>
      <c r="F116" s="185">
        <v>850185</v>
      </c>
      <c r="G116" s="185">
        <v>150110.99999999997</v>
      </c>
      <c r="H116" s="185">
        <v>295870.33800000005</v>
      </c>
      <c r="I116" s="185">
        <v>775892</v>
      </c>
      <c r="J116" s="185">
        <v>964004</v>
      </c>
      <c r="K116" s="185">
        <v>193734</v>
      </c>
      <c r="L116" s="185">
        <v>388709</v>
      </c>
      <c r="M116" s="185">
        <v>935613</v>
      </c>
      <c r="N116" s="185">
        <v>1143831</v>
      </c>
      <c r="O116" s="185">
        <v>211799</v>
      </c>
      <c r="P116" s="185">
        <v>421744</v>
      </c>
      <c r="Q116" s="185">
        <v>993670</v>
      </c>
      <c r="R116" s="185">
        <v>1253977</v>
      </c>
      <c r="S116" s="185">
        <v>298424</v>
      </c>
      <c r="T116" s="185">
        <v>640885</v>
      </c>
      <c r="U116" s="185">
        <v>925936</v>
      </c>
      <c r="V116" s="185">
        <v>1322367</v>
      </c>
      <c r="W116" s="185">
        <v>365913.9</v>
      </c>
      <c r="X116" s="185">
        <v>634024.71900000004</v>
      </c>
      <c r="Y116" s="185">
        <v>931921</v>
      </c>
      <c r="Z116" s="185">
        <v>1138706</v>
      </c>
      <c r="AA116" s="185">
        <v>267592</v>
      </c>
      <c r="AB116" s="185">
        <v>382243</v>
      </c>
      <c r="AC116" s="185">
        <v>516870</v>
      </c>
      <c r="AD116" s="185">
        <v>761608</v>
      </c>
      <c r="AE116" s="185">
        <v>252981</v>
      </c>
      <c r="AF116" s="185">
        <v>265106.74501000001</v>
      </c>
      <c r="AG116" s="185">
        <v>554378</v>
      </c>
      <c r="AH116" s="185">
        <v>817411.152</v>
      </c>
      <c r="AI116" s="185">
        <v>1134999</v>
      </c>
      <c r="AJ116" s="185">
        <v>229084.39981999999</v>
      </c>
      <c r="AK116" s="185">
        <v>545396</v>
      </c>
      <c r="AL116" s="354">
        <v>921509008.33999991</v>
      </c>
      <c r="AM116" s="354">
        <v>1156888496.77</v>
      </c>
      <c r="AN116" s="354">
        <f>'[16]DRE IFRS e REG'!$U$75</f>
        <v>444394154.74999994</v>
      </c>
      <c r="AO116" s="354">
        <v>877872191.50999975</v>
      </c>
      <c r="AP116" s="354">
        <v>1536061998.2500002</v>
      </c>
      <c r="AQ116" s="354">
        <v>2376042576.6100006</v>
      </c>
      <c r="AR116" s="354">
        <v>673474577.52999997</v>
      </c>
      <c r="AS116" s="354">
        <f t="shared" ref="AS116:BE116" si="146">AS58</f>
        <v>1414175441.1099997</v>
      </c>
      <c r="AT116" s="354">
        <f t="shared" si="146"/>
        <v>2128015133.2500005</v>
      </c>
      <c r="AU116" s="354">
        <f t="shared" si="146"/>
        <v>2676471641.6899996</v>
      </c>
      <c r="AV116" s="354">
        <f t="shared" si="146"/>
        <v>691488916.48000002</v>
      </c>
      <c r="AW116" s="354">
        <f t="shared" si="146"/>
        <v>1397632393.3099999</v>
      </c>
      <c r="AX116" s="354">
        <f t="shared" si="146"/>
        <v>1682028723.8000002</v>
      </c>
      <c r="AY116" s="354">
        <f t="shared" si="146"/>
        <v>1901379860.3299999</v>
      </c>
      <c r="AZ116" s="354">
        <f t="shared" si="146"/>
        <v>544332300.3701601</v>
      </c>
      <c r="BA116" s="354">
        <f t="shared" si="146"/>
        <v>941387044.04384518</v>
      </c>
      <c r="BB116" s="354">
        <f t="shared" si="146"/>
        <v>1343266188.9978526</v>
      </c>
      <c r="BC116" s="354">
        <f t="shared" si="146"/>
        <v>1925490202.9500003</v>
      </c>
      <c r="BD116" s="354">
        <f t="shared" si="146"/>
        <v>556330618.60333347</v>
      </c>
      <c r="BE116" s="354">
        <f t="shared" si="146"/>
        <v>1076283367.02</v>
      </c>
      <c r="BF116" s="354">
        <f t="shared" ref="BF116" si="147">BF58</f>
        <v>1632151986.8300002</v>
      </c>
      <c r="BG116" s="100"/>
      <c r="BH116" s="185">
        <v>171887.63219999999</v>
      </c>
      <c r="BI116" s="185">
        <v>346599.24388000002</v>
      </c>
      <c r="BJ116" s="185">
        <v>536174.03581000003</v>
      </c>
      <c r="BK116" s="185">
        <v>745144</v>
      </c>
      <c r="BL116" s="185">
        <v>205061</v>
      </c>
      <c r="BM116" s="185">
        <v>406568.46300000005</v>
      </c>
      <c r="BN116" s="185">
        <v>697774</v>
      </c>
      <c r="BO116" s="185">
        <v>977939</v>
      </c>
      <c r="BP116" s="185">
        <v>291738</v>
      </c>
      <c r="BQ116" s="185">
        <v>580878</v>
      </c>
      <c r="BR116" s="185">
        <v>896638</v>
      </c>
      <c r="BS116" s="185">
        <v>1213368</v>
      </c>
      <c r="BT116" s="185">
        <v>320937</v>
      </c>
      <c r="BU116" s="185">
        <v>646699</v>
      </c>
      <c r="BV116" s="185">
        <v>1003182</v>
      </c>
      <c r="BW116" s="185">
        <v>1341456</v>
      </c>
      <c r="BX116" s="185">
        <v>344430</v>
      </c>
      <c r="BY116" s="185">
        <v>688252</v>
      </c>
      <c r="BZ116" s="185">
        <v>1056508</v>
      </c>
      <c r="CA116" s="185">
        <v>1414222</v>
      </c>
      <c r="CB116" s="185">
        <v>367628</v>
      </c>
      <c r="CC116" s="185">
        <v>708654</v>
      </c>
      <c r="CD116" s="185">
        <v>1104366</v>
      </c>
      <c r="CE116" s="185">
        <v>1492802</v>
      </c>
      <c r="CF116" s="185">
        <v>394766</v>
      </c>
      <c r="CG116" s="185">
        <v>779646</v>
      </c>
      <c r="CH116" s="185">
        <v>1142214</v>
      </c>
      <c r="CI116" s="185">
        <v>1536127</v>
      </c>
      <c r="CJ116" s="185">
        <f>CJ58</f>
        <v>373376</v>
      </c>
      <c r="CK116" s="185">
        <v>734687</v>
      </c>
      <c r="CL116" s="185">
        <v>1044794.0870000001</v>
      </c>
      <c r="CM116" s="185">
        <v>1304986.24627</v>
      </c>
      <c r="CN116" s="185">
        <v>310902.93540999998</v>
      </c>
      <c r="CO116" s="185">
        <v>620289.60436</v>
      </c>
      <c r="CP116" s="366">
        <v>895485170.20000029</v>
      </c>
      <c r="CQ116" s="366">
        <v>1153685877.3000002</v>
      </c>
      <c r="CR116" s="366">
        <v>312652231.15999997</v>
      </c>
      <c r="CS116" s="366">
        <v>629488742.07000005</v>
      </c>
      <c r="CT116" s="354">
        <v>947091125.11999989</v>
      </c>
      <c r="CU116" s="354">
        <v>1249101668.6399999</v>
      </c>
      <c r="CV116" s="354">
        <v>316706218.56000006</v>
      </c>
      <c r="CW116" s="354">
        <f t="shared" ref="CW116:DI116" si="148">CW58</f>
        <v>647792410.91999996</v>
      </c>
      <c r="CX116" s="354">
        <f t="shared" si="148"/>
        <v>1068778371.1099999</v>
      </c>
      <c r="CY116" s="354">
        <f t="shared" si="148"/>
        <v>1515751133.6499996</v>
      </c>
      <c r="CZ116" s="354">
        <f t="shared" si="148"/>
        <v>454446155.22000003</v>
      </c>
      <c r="DA116" s="354">
        <f t="shared" si="148"/>
        <v>919307158.07999992</v>
      </c>
      <c r="DB116" s="354">
        <f t="shared" si="148"/>
        <v>1417404423.25</v>
      </c>
      <c r="DC116" s="354">
        <f t="shared" si="148"/>
        <v>1882111623</v>
      </c>
      <c r="DD116" s="354">
        <f t="shared" si="148"/>
        <v>513255180.7601952</v>
      </c>
      <c r="DE116" s="354">
        <f t="shared" si="148"/>
        <v>1039583596.8403924</v>
      </c>
      <c r="DF116" s="354">
        <f t="shared" si="148"/>
        <v>1533172908.1304703</v>
      </c>
      <c r="DG116" s="354">
        <f t="shared" si="148"/>
        <v>2042732258.3</v>
      </c>
      <c r="DH116" s="354">
        <f t="shared" si="148"/>
        <v>476855514.43007469</v>
      </c>
      <c r="DI116" s="354">
        <f t="shared" si="148"/>
        <v>962020734.70999992</v>
      </c>
      <c r="DJ116" s="354">
        <f t="shared" ref="DJ116" si="149">DJ58</f>
        <v>1449589101.4399998</v>
      </c>
    </row>
    <row r="117" spans="2:114" ht="15.75" customHeight="1">
      <c r="B117" s="134" t="s">
        <v>73</v>
      </c>
      <c r="C117" s="141">
        <v>0.87492069634869452</v>
      </c>
      <c r="D117" s="141">
        <v>0.8692483339515843</v>
      </c>
      <c r="E117" s="141">
        <v>0.91711727619879424</v>
      </c>
      <c r="F117" s="141">
        <v>0.89191034999339081</v>
      </c>
      <c r="G117" s="141">
        <v>0.84309760905828235</v>
      </c>
      <c r="H117" s="141">
        <v>0.83445729509968536</v>
      </c>
      <c r="I117" s="141">
        <v>0.88</v>
      </c>
      <c r="J117" s="141">
        <v>0.85547425822969037</v>
      </c>
      <c r="K117" s="141">
        <v>0.73588130726104195</v>
      </c>
      <c r="L117" s="141">
        <v>0.73811626153814014</v>
      </c>
      <c r="M117" s="141">
        <v>0.82167365436953921</v>
      </c>
      <c r="N117" s="141">
        <v>0.79001982938852133</v>
      </c>
      <c r="O117" s="141">
        <v>0.79166246164081977</v>
      </c>
      <c r="P117" s="141">
        <v>0.79987558367566791</v>
      </c>
      <c r="Q117" s="141">
        <v>0.86453824503095189</v>
      </c>
      <c r="R117" s="141">
        <v>0.83832975443306745</v>
      </c>
      <c r="S117" s="141">
        <v>0.87124481061291703</v>
      </c>
      <c r="T117" s="141">
        <v>0.8722870543528265</v>
      </c>
      <c r="U117" s="141">
        <v>0.85499999999999998</v>
      </c>
      <c r="V117" s="141">
        <v>0.85730762124262139</v>
      </c>
      <c r="W117" s="141">
        <v>0.90400000000000003</v>
      </c>
      <c r="X117" s="141">
        <v>0.871</v>
      </c>
      <c r="Y117" s="141">
        <v>0.85299999999999998</v>
      </c>
      <c r="Z117" s="141">
        <v>0.81858046372802595</v>
      </c>
      <c r="AA117" s="141">
        <v>0.80500000000000005</v>
      </c>
      <c r="AB117" s="141">
        <v>0.76206112151135086</v>
      </c>
      <c r="AC117" s="141">
        <v>0.72139178495163925</v>
      </c>
      <c r="AD117" s="141">
        <v>0.70711818015540462</v>
      </c>
      <c r="AE117" s="141">
        <v>0.79879067270804061</v>
      </c>
      <c r="AF117" s="141">
        <v>0.79381357686111753</v>
      </c>
      <c r="AG117" s="141">
        <v>0.78276548578851501</v>
      </c>
      <c r="AH117" s="141">
        <v>0.76300000000000001</v>
      </c>
      <c r="AI117" s="141">
        <v>0.69399999999999995</v>
      </c>
      <c r="AJ117" s="141">
        <v>0.66934800000000005</v>
      </c>
      <c r="AK117" s="141">
        <v>0.70854298122879977</v>
      </c>
      <c r="AL117" s="362">
        <v>0.6738657803198097</v>
      </c>
      <c r="AM117" s="362">
        <v>0.62874716500701244</v>
      </c>
      <c r="AN117" s="362">
        <f>'[16]DRE IFRS e REG'!$U$76</f>
        <v>0.58467604986175192</v>
      </c>
      <c r="AO117" s="362">
        <v>0.60707401243792913</v>
      </c>
      <c r="AP117" s="362">
        <v>0.6434328013651287</v>
      </c>
      <c r="AQ117" s="362">
        <v>0.66718653207607259</v>
      </c>
      <c r="AR117" s="362">
        <v>0.74134560561510687</v>
      </c>
      <c r="AS117" s="362">
        <f t="shared" ref="AS117:BE117" si="150">AS59</f>
        <v>0.7801185079265156</v>
      </c>
      <c r="AT117" s="362">
        <f t="shared" si="150"/>
        <v>0.7723934954179239</v>
      </c>
      <c r="AU117" s="362">
        <f t="shared" si="150"/>
        <v>0.77086200614141998</v>
      </c>
      <c r="AV117" s="362">
        <f t="shared" si="150"/>
        <v>0.86909126254201152</v>
      </c>
      <c r="AW117" s="362">
        <f t="shared" si="150"/>
        <v>0.85046853541896428</v>
      </c>
      <c r="AX117" s="362">
        <f t="shared" si="150"/>
        <v>0.79824453088706948</v>
      </c>
      <c r="AY117" s="362">
        <f t="shared" si="150"/>
        <v>0.72668370905370405</v>
      </c>
      <c r="AZ117" s="362">
        <f t="shared" si="150"/>
        <v>0.78911713077030676</v>
      </c>
      <c r="BA117" s="362">
        <f t="shared" si="150"/>
        <v>0.68599134251327099</v>
      </c>
      <c r="BB117" s="362">
        <f t="shared" si="150"/>
        <v>0.6516707112144271</v>
      </c>
      <c r="BC117" s="362">
        <f t="shared" si="150"/>
        <v>0.57270195135366442</v>
      </c>
      <c r="BD117" s="362">
        <f t="shared" si="150"/>
        <v>0.76263389625700717</v>
      </c>
      <c r="BE117" s="362">
        <f t="shared" si="150"/>
        <v>0.65603372070516908</v>
      </c>
      <c r="BF117" s="362">
        <f t="shared" ref="BF117" si="151">BF59</f>
        <v>0.62021702119530675</v>
      </c>
      <c r="BH117" s="141">
        <v>0.91122473863915765</v>
      </c>
      <c r="BI117" s="141">
        <v>0.90865220302352046</v>
      </c>
      <c r="BJ117" s="141">
        <v>0.90419640906116627</v>
      </c>
      <c r="BK117" s="141">
        <v>0.89979326867344178</v>
      </c>
      <c r="BL117" s="141">
        <v>0.88686148749464799</v>
      </c>
      <c r="BM117" s="141">
        <v>0.88098778421755075</v>
      </c>
      <c r="BN117" s="141">
        <v>0.88200000000000001</v>
      </c>
      <c r="BO117" s="141">
        <v>0.87725786890187019</v>
      </c>
      <c r="BP117" s="141">
        <v>0.88392329623783139</v>
      </c>
      <c r="BQ117" s="141">
        <v>0.87561803579180941</v>
      </c>
      <c r="BR117" s="141">
        <v>0.87657377779993728</v>
      </c>
      <c r="BS117" s="141">
        <v>0.87535746749967536</v>
      </c>
      <c r="BT117" s="141">
        <v>0.89824597739110479</v>
      </c>
      <c r="BU117" s="141">
        <v>0.8980097119060414</v>
      </c>
      <c r="BV117" s="141">
        <v>0.90761388804446952</v>
      </c>
      <c r="BW117" s="141">
        <v>0.89693261050384998</v>
      </c>
      <c r="BX117" s="141">
        <v>0.90028935351576289</v>
      </c>
      <c r="BY117" s="141">
        <v>0.89839999999999998</v>
      </c>
      <c r="BZ117" s="141">
        <v>0.89870000000000005</v>
      </c>
      <c r="CA117" s="141">
        <v>0.89597489129932073</v>
      </c>
      <c r="CB117" s="141">
        <v>0.90300000000000002</v>
      </c>
      <c r="CC117" s="141">
        <v>0.88700000000000001</v>
      </c>
      <c r="CD117" s="141">
        <v>0.89400000000000002</v>
      </c>
      <c r="CE117" s="141">
        <v>0.89245693159752448</v>
      </c>
      <c r="CF117" s="141">
        <v>0.89900000000000002</v>
      </c>
      <c r="CG117" s="141">
        <v>0.89383114054195345</v>
      </c>
      <c r="CH117" s="141">
        <v>0.88593718005199829</v>
      </c>
      <c r="CI117" s="141">
        <v>0.88542580503106227</v>
      </c>
      <c r="CJ117" s="141">
        <f>CJ59</f>
        <v>0.89199778300173915</v>
      </c>
      <c r="CK117" s="141">
        <v>0.88200000000000001</v>
      </c>
      <c r="CL117" s="141">
        <v>0.875</v>
      </c>
      <c r="CM117" s="141">
        <v>0.85499999999999998</v>
      </c>
      <c r="CN117" s="141">
        <v>0.85728393846093276</v>
      </c>
      <c r="CO117" s="141">
        <v>0.85811655774427298</v>
      </c>
      <c r="CP117" s="141">
        <v>0.84900959798657027</v>
      </c>
      <c r="CQ117" s="141">
        <v>0.82748690200393993</v>
      </c>
      <c r="CR117" s="141">
        <v>0.83864195423632804</v>
      </c>
      <c r="CS117" s="141">
        <v>0.82987711007701459</v>
      </c>
      <c r="CT117" s="362">
        <v>0.82943745481534226</v>
      </c>
      <c r="CU117" s="362">
        <v>0.81919371970246468</v>
      </c>
      <c r="CV117" s="362">
        <v>0.81963198193145637</v>
      </c>
      <c r="CW117" s="362">
        <f t="shared" ref="CW117:DI117" si="152">CW59</f>
        <v>0.82126258125544216</v>
      </c>
      <c r="CX117" s="362">
        <f t="shared" si="152"/>
        <v>0.83090659382279486</v>
      </c>
      <c r="CY117" s="362">
        <f t="shared" si="152"/>
        <v>0.82506016103224133</v>
      </c>
      <c r="CZ117" s="362">
        <f t="shared" si="152"/>
        <v>0.8637580610293869</v>
      </c>
      <c r="DA117" s="362">
        <f t="shared" si="152"/>
        <v>0.84635032581984793</v>
      </c>
      <c r="DB117" s="362">
        <f t="shared" si="152"/>
        <v>0.84871099190093824</v>
      </c>
      <c r="DC117" s="362">
        <f t="shared" si="152"/>
        <v>0.8446850803361291</v>
      </c>
      <c r="DD117" s="362">
        <f t="shared" si="152"/>
        <v>0.87062905415588177</v>
      </c>
      <c r="DE117" s="362">
        <f t="shared" si="152"/>
        <v>0.85634099782777517</v>
      </c>
      <c r="DF117" s="362">
        <f t="shared" si="152"/>
        <v>0.84595113439115077</v>
      </c>
      <c r="DG117" s="362">
        <f t="shared" si="152"/>
        <v>0.84073898151098803</v>
      </c>
      <c r="DH117" s="362">
        <f t="shared" si="152"/>
        <v>0.82807405577001469</v>
      </c>
      <c r="DI117" s="362">
        <f t="shared" si="152"/>
        <v>0.83253499413832566</v>
      </c>
      <c r="DJ117" s="362">
        <f t="shared" ref="DJ117" si="153">DJ59</f>
        <v>0.82924732428193637</v>
      </c>
    </row>
    <row r="118" spans="2:114" ht="93">
      <c r="B118" s="529" t="s">
        <v>676</v>
      </c>
      <c r="C118" s="282"/>
      <c r="D118" s="282"/>
      <c r="E118" s="75"/>
      <c r="F118" s="75"/>
      <c r="G118" s="75"/>
      <c r="H118" s="75"/>
      <c r="I118" s="75"/>
      <c r="CZ118" s="375"/>
      <c r="DA118" s="375"/>
      <c r="DB118" s="375"/>
      <c r="DC118" s="375"/>
      <c r="DD118" s="375"/>
      <c r="DE118" s="375"/>
      <c r="DF118" s="375"/>
      <c r="DG118" s="375"/>
      <c r="DH118" s="375"/>
      <c r="DI118" s="375"/>
      <c r="DJ118" s="375"/>
    </row>
    <row r="119" spans="2:114">
      <c r="B119" s="530"/>
      <c r="C119" s="282"/>
      <c r="CZ119" s="375"/>
      <c r="DA119" s="375"/>
      <c r="DB119" s="375"/>
      <c r="DC119" s="375"/>
      <c r="DD119" s="375"/>
      <c r="DE119" s="375"/>
      <c r="DF119" s="375"/>
      <c r="DG119" s="375"/>
      <c r="DH119" s="375"/>
      <c r="DI119" s="375"/>
      <c r="DJ119" s="375"/>
    </row>
  </sheetData>
  <phoneticPr fontId="91" type="noConversion"/>
  <hyperlinks>
    <hyperlink ref="B2" location="Summary!A1" display="Summary" xr:uid="{00000000-0004-0000-0900-000000000000}"/>
    <hyperlink ref="C62" location="Summary!A1" display="Summary" xr:uid="{00000000-0004-0000-0900-000001000000}"/>
  </hyperlinks>
  <pageMargins left="0.511811024" right="0.511811024" top="0.78740157499999996" bottom="0.78740157499999996" header="0.31496062000000002" footer="0.31496062000000002"/>
  <pageSetup paperSize="9" scale="12" orientation="portrait" r:id="rId1"/>
  <drawing r:id="rId2"/>
  <legacyDrawing r:id="rId3"/>
  <controls>
    <mc:AlternateContent xmlns:mc="http://schemas.openxmlformats.org/markup-compatibility/2006">
      <mc:Choice Requires="x14">
        <control shapeId="250881" r:id="rId4" name="FPMExcelClientSheetOptionstb1">
          <controlPr defaultSize="0" autoLine="0" autoPict="0" r:id="rId5">
            <anchor moveWithCells="1" sizeWithCells="1">
              <from>
                <xdr:col>0</xdr:col>
                <xdr:colOff>0</xdr:colOff>
                <xdr:row>0</xdr:row>
                <xdr:rowOff>0</xdr:rowOff>
              </from>
              <to>
                <xdr:col>1</xdr:col>
                <xdr:colOff>704850</xdr:colOff>
                <xdr:row>0</xdr:row>
                <xdr:rowOff>0</xdr:rowOff>
              </to>
            </anchor>
          </controlPr>
        </control>
      </mc:Choice>
      <mc:Fallback>
        <control shapeId="250881" r:id="rId4"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8E4D-5563-4BC9-BCB0-074A33653EB2}">
  <dimension ref="B1:V44"/>
  <sheetViews>
    <sheetView showGridLines="0" zoomScale="85" zoomScaleNormal="85" workbookViewId="0">
      <selection activeCell="X43" sqref="X43"/>
    </sheetView>
  </sheetViews>
  <sheetFormatPr defaultRowHeight="14.5"/>
  <cols>
    <col min="2" max="2" width="40.54296875" customWidth="1"/>
    <col min="3" max="3" width="1.54296875" customWidth="1"/>
    <col min="4" max="4" width="12.54296875" customWidth="1"/>
    <col min="5" max="5" width="10.54296875" customWidth="1"/>
    <col min="6" max="6" width="13.81640625" customWidth="1"/>
    <col min="7" max="7" width="1.54296875" customWidth="1"/>
    <col min="8" max="8" width="12.54296875" customWidth="1"/>
    <col min="9" max="9" width="10.54296875" customWidth="1"/>
    <col min="10" max="10" width="13.81640625" customWidth="1"/>
    <col min="11" max="11" width="1.54296875" customWidth="1"/>
    <col min="12" max="12" width="12.54296875" customWidth="1"/>
    <col min="13" max="13" width="10.54296875" customWidth="1"/>
    <col min="14" max="14" width="16" bestFit="1" customWidth="1"/>
    <col min="15" max="15" width="1.54296875" customWidth="1"/>
    <col min="16" max="16" width="12.54296875" customWidth="1"/>
    <col min="17" max="17" width="8.453125" bestFit="1" customWidth="1"/>
    <col min="18" max="18" width="16" bestFit="1" customWidth="1"/>
    <col min="19" max="19" width="1.54296875" customWidth="1"/>
    <col min="20" max="20" width="12.54296875" customWidth="1"/>
    <col min="21" max="21" width="10.54296875" customWidth="1"/>
    <col min="22" max="22" width="13.81640625" customWidth="1"/>
    <col min="23" max="23" width="1.54296875" customWidth="1"/>
    <col min="24" max="24" width="12.54296875" bestFit="1" customWidth="1"/>
    <col min="25" max="25" width="10.54296875" bestFit="1" customWidth="1"/>
    <col min="26" max="26" width="13.81640625" bestFit="1" customWidth="1"/>
  </cols>
  <sheetData>
    <row r="1" spans="2:22">
      <c r="B1" s="324" t="s">
        <v>111</v>
      </c>
      <c r="F1" s="23"/>
    </row>
    <row r="2" spans="2:22">
      <c r="B2" s="324"/>
      <c r="F2" s="23"/>
    </row>
    <row r="3" spans="2:22">
      <c r="B3" s="703" t="s">
        <v>827</v>
      </c>
      <c r="D3" s="700" t="s">
        <v>809</v>
      </c>
      <c r="E3" s="701"/>
      <c r="F3" s="702"/>
      <c r="H3" s="700" t="s">
        <v>758</v>
      </c>
      <c r="I3" s="701"/>
      <c r="J3" s="702"/>
      <c r="L3" s="700" t="s">
        <v>751</v>
      </c>
      <c r="M3" s="701"/>
      <c r="N3" s="702"/>
      <c r="P3" s="700" t="s">
        <v>746</v>
      </c>
      <c r="Q3" s="701"/>
      <c r="R3" s="702"/>
      <c r="T3" s="700" t="s">
        <v>726</v>
      </c>
      <c r="U3" s="701"/>
      <c r="V3" s="702"/>
    </row>
    <row r="4" spans="2:22">
      <c r="B4" s="704"/>
      <c r="D4" s="621" t="s">
        <v>828</v>
      </c>
      <c r="E4" s="621" t="s">
        <v>829</v>
      </c>
      <c r="F4" s="621" t="s">
        <v>830</v>
      </c>
      <c r="H4" s="621" t="s">
        <v>830</v>
      </c>
      <c r="I4" s="621" t="s">
        <v>829</v>
      </c>
      <c r="J4" s="621" t="s">
        <v>831</v>
      </c>
      <c r="L4" s="621" t="s">
        <v>830</v>
      </c>
      <c r="M4" s="621" t="s">
        <v>829</v>
      </c>
      <c r="N4" s="621" t="s">
        <v>831</v>
      </c>
      <c r="P4" s="621" t="s">
        <v>830</v>
      </c>
      <c r="Q4" s="621" t="s">
        <v>829</v>
      </c>
      <c r="R4" s="621" t="s">
        <v>831</v>
      </c>
      <c r="T4" s="621" t="s">
        <v>830</v>
      </c>
      <c r="U4" s="621" t="s">
        <v>829</v>
      </c>
      <c r="V4" s="621" t="s">
        <v>831</v>
      </c>
    </row>
    <row r="5" spans="2:22">
      <c r="B5" s="622" t="s">
        <v>569</v>
      </c>
      <c r="D5" s="623">
        <v>287529</v>
      </c>
      <c r="E5" s="623">
        <v>-2158</v>
      </c>
      <c r="F5" s="623">
        <v>285371</v>
      </c>
      <c r="H5" s="623">
        <v>288329</v>
      </c>
      <c r="I5" s="623">
        <v>-2308</v>
      </c>
      <c r="J5" s="623">
        <v>286021</v>
      </c>
      <c r="L5" s="623">
        <v>288884</v>
      </c>
      <c r="M5" s="623">
        <v>-2527</v>
      </c>
      <c r="N5" s="623">
        <v>286357</v>
      </c>
      <c r="P5" s="623">
        <v>288686</v>
      </c>
      <c r="Q5" s="623">
        <v>-2812</v>
      </c>
      <c r="R5" s="623">
        <v>285874</v>
      </c>
      <c r="T5" s="623">
        <v>267466</v>
      </c>
      <c r="U5" s="623">
        <v>-2950</v>
      </c>
      <c r="V5" s="623">
        <v>264516</v>
      </c>
    </row>
    <row r="6" spans="2:22">
      <c r="B6" s="622" t="s">
        <v>571</v>
      </c>
      <c r="D6" s="623">
        <v>101359</v>
      </c>
      <c r="E6" s="623">
        <v>-934</v>
      </c>
      <c r="F6" s="623">
        <v>100425</v>
      </c>
      <c r="H6" s="623">
        <v>134481</v>
      </c>
      <c r="I6" s="623">
        <v>422</v>
      </c>
      <c r="J6" s="623">
        <v>134903</v>
      </c>
      <c r="L6" s="623">
        <v>-56253</v>
      </c>
      <c r="M6" s="623">
        <v>5471</v>
      </c>
      <c r="N6" s="623">
        <v>-50782</v>
      </c>
      <c r="P6" s="623">
        <v>-28844</v>
      </c>
      <c r="Q6" s="623">
        <v>7278</v>
      </c>
      <c r="R6" s="623">
        <v>-21566</v>
      </c>
      <c r="T6" s="623">
        <v>136421</v>
      </c>
      <c r="U6" s="623">
        <v>-326</v>
      </c>
      <c r="V6" s="623">
        <v>136095</v>
      </c>
    </row>
    <row r="7" spans="2:22">
      <c r="B7" s="622" t="s">
        <v>427</v>
      </c>
      <c r="D7" s="623">
        <v>267732</v>
      </c>
      <c r="E7" s="623">
        <v>-328</v>
      </c>
      <c r="F7" s="623">
        <v>267404</v>
      </c>
      <c r="H7" s="623">
        <v>267732</v>
      </c>
      <c r="I7" s="623">
        <v>-328</v>
      </c>
      <c r="J7" s="623">
        <v>267404</v>
      </c>
      <c r="L7" s="623">
        <v>267069</v>
      </c>
      <c r="M7" s="623">
        <v>-328</v>
      </c>
      <c r="N7" s="623">
        <v>266741</v>
      </c>
      <c r="P7" s="623">
        <v>275713</v>
      </c>
      <c r="Q7" s="623">
        <v>-347</v>
      </c>
      <c r="R7" s="623">
        <v>275366</v>
      </c>
      <c r="T7" s="623">
        <v>267208</v>
      </c>
      <c r="U7" s="623">
        <v>-347</v>
      </c>
      <c r="V7" s="623">
        <v>266861</v>
      </c>
    </row>
    <row r="8" spans="2:22">
      <c r="B8" s="622" t="s">
        <v>151</v>
      </c>
      <c r="D8" s="623">
        <v>341407</v>
      </c>
      <c r="E8" s="623">
        <v>0</v>
      </c>
      <c r="F8" s="623">
        <v>341407</v>
      </c>
      <c r="H8" s="623">
        <v>119098</v>
      </c>
      <c r="I8" s="623">
        <v>0</v>
      </c>
      <c r="J8" s="623">
        <v>119098</v>
      </c>
      <c r="L8" s="623">
        <v>231217</v>
      </c>
      <c r="M8" s="623">
        <v>0</v>
      </c>
      <c r="N8" s="623">
        <v>231217</v>
      </c>
      <c r="P8" s="623">
        <v>185007</v>
      </c>
      <c r="Q8" s="623">
        <v>0</v>
      </c>
      <c r="R8" s="623">
        <v>185007</v>
      </c>
      <c r="T8" s="623">
        <v>75100</v>
      </c>
      <c r="U8" s="623">
        <v>0</v>
      </c>
      <c r="V8" s="623">
        <v>75100</v>
      </c>
    </row>
    <row r="9" spans="2:22">
      <c r="B9" s="622" t="s">
        <v>429</v>
      </c>
      <c r="D9" s="623">
        <v>-6793</v>
      </c>
      <c r="E9" s="623">
        <v>0</v>
      </c>
      <c r="F9" s="623">
        <v>-6793</v>
      </c>
      <c r="H9" s="623">
        <v>-19896</v>
      </c>
      <c r="I9" s="623">
        <v>0</v>
      </c>
      <c r="J9" s="623">
        <v>-19896</v>
      </c>
      <c r="L9" s="623">
        <v>-16792</v>
      </c>
      <c r="M9" s="623">
        <v>0</v>
      </c>
      <c r="N9" s="623">
        <v>-16792</v>
      </c>
      <c r="P9" s="623">
        <v>12438</v>
      </c>
      <c r="Q9" s="623">
        <v>0</v>
      </c>
      <c r="R9" s="623">
        <v>12438</v>
      </c>
      <c r="T9" s="623">
        <v>5015</v>
      </c>
      <c r="U9" s="623">
        <v>0</v>
      </c>
      <c r="V9" s="623">
        <v>5015</v>
      </c>
    </row>
    <row r="10" spans="2:22">
      <c r="B10" s="622" t="s">
        <v>428</v>
      </c>
      <c r="D10" s="623">
        <v>5581</v>
      </c>
      <c r="E10" s="623">
        <v>0</v>
      </c>
      <c r="F10" s="623">
        <v>5581</v>
      </c>
      <c r="H10" s="623">
        <v>14063</v>
      </c>
      <c r="I10" s="623">
        <v>0</v>
      </c>
      <c r="J10" s="623">
        <v>14063</v>
      </c>
      <c r="L10" s="623">
        <v>35681</v>
      </c>
      <c r="M10" s="623">
        <v>0</v>
      </c>
      <c r="N10" s="623">
        <v>35681</v>
      </c>
      <c r="P10" s="623">
        <v>9382</v>
      </c>
      <c r="Q10" s="623">
        <v>0</v>
      </c>
      <c r="R10" s="623">
        <v>9382</v>
      </c>
      <c r="T10" s="623">
        <v>7473</v>
      </c>
      <c r="U10" s="623">
        <v>0</v>
      </c>
      <c r="V10" s="623">
        <v>7473</v>
      </c>
    </row>
    <row r="11" spans="2:22">
      <c r="B11" s="624" t="s">
        <v>832</v>
      </c>
      <c r="D11" s="625">
        <v>996815</v>
      </c>
      <c r="E11" s="625">
        <v>-3420</v>
      </c>
      <c r="F11" s="625">
        <v>993395</v>
      </c>
      <c r="H11" s="625">
        <v>803807</v>
      </c>
      <c r="I11" s="625">
        <v>-2214</v>
      </c>
      <c r="J11" s="625">
        <v>801593</v>
      </c>
      <c r="L11" s="625">
        <v>749806</v>
      </c>
      <c r="M11" s="625">
        <v>2616</v>
      </c>
      <c r="N11" s="625">
        <v>752422</v>
      </c>
      <c r="P11" s="625">
        <v>742382</v>
      </c>
      <c r="Q11" s="625">
        <v>4119</v>
      </c>
      <c r="R11" s="625">
        <v>746501</v>
      </c>
      <c r="T11" s="625">
        <v>758683</v>
      </c>
      <c r="U11" s="625">
        <v>-3623</v>
      </c>
      <c r="V11" s="625">
        <v>755060</v>
      </c>
    </row>
    <row r="12" spans="2:22">
      <c r="B12" s="622" t="s">
        <v>833</v>
      </c>
      <c r="D12" s="623">
        <v>-82756</v>
      </c>
      <c r="E12" s="623">
        <v>467</v>
      </c>
      <c r="F12" s="623">
        <v>-82289</v>
      </c>
      <c r="H12" s="623">
        <v>-72485</v>
      </c>
      <c r="I12" s="623">
        <v>377</v>
      </c>
      <c r="J12" s="623">
        <v>-72108</v>
      </c>
      <c r="L12" s="623">
        <v>-63340</v>
      </c>
      <c r="M12" s="623">
        <v>-119</v>
      </c>
      <c r="N12" s="623">
        <v>-63459</v>
      </c>
      <c r="P12" s="623">
        <v>-63779</v>
      </c>
      <c r="Q12" s="623">
        <v>-219</v>
      </c>
      <c r="R12" s="623">
        <v>-63998</v>
      </c>
      <c r="T12" s="623">
        <v>-65768</v>
      </c>
      <c r="U12" s="623">
        <v>507</v>
      </c>
      <c r="V12" s="623">
        <v>-65261</v>
      </c>
    </row>
    <row r="13" spans="2:22">
      <c r="B13" s="624" t="s">
        <v>834</v>
      </c>
      <c r="D13" s="625">
        <v>914059</v>
      </c>
      <c r="E13" s="625">
        <v>-2953</v>
      </c>
      <c r="F13" s="625">
        <v>911106</v>
      </c>
      <c r="H13" s="625">
        <v>731322</v>
      </c>
      <c r="I13" s="625">
        <v>-1837</v>
      </c>
      <c r="J13" s="625">
        <v>729485</v>
      </c>
      <c r="L13" s="625">
        <v>686466</v>
      </c>
      <c r="M13" s="625">
        <v>2497</v>
      </c>
      <c r="N13" s="625">
        <v>688963</v>
      </c>
      <c r="P13" s="625">
        <v>678603</v>
      </c>
      <c r="Q13" s="625">
        <v>3900</v>
      </c>
      <c r="R13" s="625">
        <v>682503</v>
      </c>
      <c r="T13" s="625">
        <v>692915</v>
      </c>
      <c r="U13" s="625">
        <v>-3116</v>
      </c>
      <c r="V13" s="625">
        <v>689799</v>
      </c>
    </row>
    <row r="14" spans="2:22">
      <c r="B14" s="622" t="s">
        <v>76</v>
      </c>
      <c r="D14" s="623">
        <v>-391153</v>
      </c>
      <c r="E14" s="623">
        <v>0</v>
      </c>
      <c r="F14" s="623">
        <v>-391153</v>
      </c>
      <c r="H14" s="623">
        <v>-173154</v>
      </c>
      <c r="I14" s="623">
        <v>0</v>
      </c>
      <c r="J14" s="623">
        <v>-173154</v>
      </c>
      <c r="L14" s="623">
        <v>-287083</v>
      </c>
      <c r="M14" s="623">
        <v>0</v>
      </c>
      <c r="N14" s="623">
        <v>-287083</v>
      </c>
      <c r="P14" s="623">
        <v>-285449</v>
      </c>
      <c r="Q14" s="623">
        <v>0</v>
      </c>
      <c r="R14" s="623">
        <v>-285449</v>
      </c>
      <c r="T14" s="623">
        <v>-145467</v>
      </c>
      <c r="U14" s="623">
        <v>0</v>
      </c>
      <c r="V14" s="623">
        <v>-145467</v>
      </c>
    </row>
    <row r="15" spans="2:22">
      <c r="B15" s="624" t="s">
        <v>13</v>
      </c>
      <c r="D15" s="625">
        <v>522906</v>
      </c>
      <c r="E15" s="625">
        <v>-2953</v>
      </c>
      <c r="F15" s="625">
        <v>519953</v>
      </c>
      <c r="H15" s="625">
        <v>558168</v>
      </c>
      <c r="I15" s="625">
        <v>-1837</v>
      </c>
      <c r="J15" s="625">
        <v>556331</v>
      </c>
      <c r="L15" s="625">
        <v>399383</v>
      </c>
      <c r="M15" s="625">
        <v>2497</v>
      </c>
      <c r="N15" s="625">
        <v>401880</v>
      </c>
      <c r="P15" s="625">
        <v>393154</v>
      </c>
      <c r="Q15" s="625">
        <v>3900</v>
      </c>
      <c r="R15" s="625">
        <v>397054</v>
      </c>
      <c r="T15" s="625">
        <v>547448</v>
      </c>
      <c r="U15" s="625">
        <v>-3116</v>
      </c>
      <c r="V15" s="625">
        <v>544332</v>
      </c>
    </row>
    <row r="16" spans="2:22">
      <c r="B16" s="622" t="s">
        <v>835</v>
      </c>
      <c r="D16" s="623">
        <v>-5296</v>
      </c>
      <c r="E16" s="623">
        <v>0</v>
      </c>
      <c r="F16" s="623">
        <v>-5296</v>
      </c>
      <c r="H16" s="623">
        <v>-4628</v>
      </c>
      <c r="I16" s="623">
        <v>0</v>
      </c>
      <c r="J16" s="623">
        <v>-4628</v>
      </c>
      <c r="L16" s="623">
        <v>-3769</v>
      </c>
      <c r="M16" s="623">
        <v>0</v>
      </c>
      <c r="N16" s="623">
        <v>-3769</v>
      </c>
      <c r="P16" s="623">
        <v>-3788</v>
      </c>
      <c r="Q16" s="623">
        <v>0</v>
      </c>
      <c r="R16" s="623">
        <v>-3788</v>
      </c>
      <c r="T16" s="623">
        <v>-5236</v>
      </c>
      <c r="U16" s="623">
        <v>0</v>
      </c>
      <c r="V16" s="623">
        <v>-5236</v>
      </c>
    </row>
    <row r="17" spans="2:22">
      <c r="B17" s="624" t="s">
        <v>836</v>
      </c>
      <c r="D17" s="625">
        <v>517610</v>
      </c>
      <c r="E17" s="625">
        <v>-2953</v>
      </c>
      <c r="F17" s="625">
        <v>514657</v>
      </c>
      <c r="H17" s="625">
        <v>553540</v>
      </c>
      <c r="I17" s="625">
        <v>-1837</v>
      </c>
      <c r="J17" s="625">
        <v>551703</v>
      </c>
      <c r="L17" s="625">
        <v>395614</v>
      </c>
      <c r="M17" s="625">
        <v>2497</v>
      </c>
      <c r="N17" s="625">
        <v>398111</v>
      </c>
      <c r="P17" s="625">
        <v>389366</v>
      </c>
      <c r="Q17" s="625">
        <v>3900</v>
      </c>
      <c r="R17" s="625">
        <v>393266</v>
      </c>
      <c r="T17" s="625">
        <v>542212</v>
      </c>
      <c r="U17" s="625">
        <v>-3116</v>
      </c>
      <c r="V17" s="625">
        <v>539096</v>
      </c>
    </row>
    <row r="18" spans="2:22">
      <c r="B18" s="622" t="s">
        <v>307</v>
      </c>
      <c r="D18" s="623">
        <v>131873</v>
      </c>
      <c r="E18" s="623">
        <v>0</v>
      </c>
      <c r="F18" s="623">
        <v>131873</v>
      </c>
      <c r="H18" s="623">
        <v>157226</v>
      </c>
      <c r="I18" s="623">
        <v>0</v>
      </c>
      <c r="J18" s="623">
        <v>157226</v>
      </c>
      <c r="L18" s="623">
        <v>24669</v>
      </c>
      <c r="M18" s="623">
        <v>0</v>
      </c>
      <c r="N18" s="623">
        <v>24669</v>
      </c>
      <c r="P18" s="623">
        <v>81453</v>
      </c>
      <c r="Q18" s="623">
        <v>0</v>
      </c>
      <c r="R18" s="623">
        <v>81453</v>
      </c>
      <c r="T18" s="623">
        <v>187409</v>
      </c>
      <c r="U18" s="623">
        <v>0</v>
      </c>
      <c r="V18" s="623">
        <v>187409</v>
      </c>
    </row>
    <row r="19" spans="2:22">
      <c r="B19" s="622" t="s">
        <v>837</v>
      </c>
      <c r="D19" s="623">
        <v>-204862</v>
      </c>
      <c r="E19" s="623">
        <v>1948</v>
      </c>
      <c r="F19" s="623">
        <v>-202914</v>
      </c>
      <c r="H19" s="623">
        <v>-303913</v>
      </c>
      <c r="I19" s="623">
        <v>1948</v>
      </c>
      <c r="J19" s="623">
        <v>-301965</v>
      </c>
      <c r="L19" s="623">
        <v>-182545</v>
      </c>
      <c r="M19" s="623">
        <v>1948</v>
      </c>
      <c r="N19" s="623">
        <v>-180597</v>
      </c>
      <c r="P19" s="623">
        <v>-243268</v>
      </c>
      <c r="Q19" s="623">
        <v>-2907</v>
      </c>
      <c r="R19" s="623">
        <v>-246175</v>
      </c>
      <c r="T19" s="623">
        <v>-281703</v>
      </c>
      <c r="U19" s="623">
        <v>-2907</v>
      </c>
      <c r="V19" s="623">
        <v>-284610</v>
      </c>
    </row>
    <row r="20" spans="2:22">
      <c r="B20" s="624" t="s">
        <v>838</v>
      </c>
      <c r="D20" s="625">
        <v>444621</v>
      </c>
      <c r="E20" s="625">
        <v>-1005</v>
      </c>
      <c r="F20" s="625">
        <v>443616</v>
      </c>
      <c r="H20" s="625">
        <v>406853</v>
      </c>
      <c r="I20" s="625">
        <v>111</v>
      </c>
      <c r="J20" s="625">
        <v>406964</v>
      </c>
      <c r="L20" s="625">
        <v>237738</v>
      </c>
      <c r="M20" s="625">
        <v>4445</v>
      </c>
      <c r="N20" s="625">
        <v>242183</v>
      </c>
      <c r="P20" s="625">
        <v>227551</v>
      </c>
      <c r="Q20" s="625">
        <v>993</v>
      </c>
      <c r="R20" s="625">
        <v>228544</v>
      </c>
      <c r="T20" s="625">
        <v>447918</v>
      </c>
      <c r="U20" s="625">
        <v>-6023</v>
      </c>
      <c r="V20" s="625">
        <v>441895</v>
      </c>
    </row>
    <row r="21" spans="2:22">
      <c r="B21" s="622" t="s">
        <v>66</v>
      </c>
      <c r="D21" s="623">
        <v>-41298</v>
      </c>
      <c r="E21" s="623">
        <v>821</v>
      </c>
      <c r="F21" s="623">
        <v>-40477</v>
      </c>
      <c r="H21" s="623">
        <v>-32827</v>
      </c>
      <c r="I21" s="623">
        <v>563</v>
      </c>
      <c r="J21" s="623">
        <v>-32264</v>
      </c>
      <c r="L21" s="623">
        <v>41206</v>
      </c>
      <c r="M21" s="623">
        <v>-1160</v>
      </c>
      <c r="N21" s="623">
        <v>40046</v>
      </c>
      <c r="P21" s="623">
        <v>-7126</v>
      </c>
      <c r="Q21" s="623">
        <v>221</v>
      </c>
      <c r="R21" s="623">
        <v>-6905</v>
      </c>
      <c r="T21" s="623">
        <v>-61148</v>
      </c>
      <c r="U21" s="623">
        <v>2663</v>
      </c>
      <c r="V21" s="623">
        <v>-58485</v>
      </c>
    </row>
    <row r="22" spans="2:22">
      <c r="B22" s="624" t="s">
        <v>839</v>
      </c>
      <c r="D22" s="625">
        <v>403323</v>
      </c>
      <c r="E22" s="625">
        <v>-184</v>
      </c>
      <c r="F22" s="625">
        <v>403139</v>
      </c>
      <c r="H22" s="625">
        <v>374026</v>
      </c>
      <c r="I22" s="625">
        <v>674</v>
      </c>
      <c r="J22" s="625">
        <v>374700</v>
      </c>
      <c r="L22" s="625">
        <v>278944</v>
      </c>
      <c r="M22" s="625">
        <v>3285</v>
      </c>
      <c r="N22" s="625">
        <v>282229</v>
      </c>
      <c r="P22" s="625">
        <v>220425</v>
      </c>
      <c r="Q22" s="625">
        <v>1214</v>
      </c>
      <c r="R22" s="625">
        <v>221639</v>
      </c>
      <c r="T22" s="625">
        <v>386770</v>
      </c>
      <c r="U22" s="625">
        <v>-3360</v>
      </c>
      <c r="V22" s="625">
        <v>383410</v>
      </c>
    </row>
    <row r="23" spans="2:22" ht="5.25" customHeight="1"/>
    <row r="25" spans="2:22" ht="15" customHeight="1">
      <c r="B25" s="703" t="s">
        <v>840</v>
      </c>
      <c r="D25" s="700" t="s">
        <v>811</v>
      </c>
      <c r="E25" s="701"/>
      <c r="F25" s="702"/>
      <c r="H25" s="700" t="s">
        <v>757</v>
      </c>
      <c r="I25" s="701"/>
      <c r="J25" s="702"/>
      <c r="L25" s="700" t="s">
        <v>750</v>
      </c>
      <c r="M25" s="701"/>
      <c r="N25" s="702"/>
      <c r="P25" s="700" t="s">
        <v>747</v>
      </c>
      <c r="Q25" s="701"/>
      <c r="R25" s="702"/>
      <c r="T25" s="700" t="s">
        <v>725</v>
      </c>
      <c r="U25" s="701"/>
      <c r="V25" s="702"/>
    </row>
    <row r="26" spans="2:22">
      <c r="B26" s="704"/>
      <c r="D26" s="621" t="s">
        <v>841</v>
      </c>
      <c r="E26" s="621" t="s">
        <v>842</v>
      </c>
      <c r="F26" s="621" t="s">
        <v>843</v>
      </c>
      <c r="H26" s="621" t="s">
        <v>843</v>
      </c>
      <c r="I26" s="621" t="s">
        <v>842</v>
      </c>
      <c r="J26" s="621" t="s">
        <v>844</v>
      </c>
      <c r="L26" s="621" t="s">
        <v>843</v>
      </c>
      <c r="M26" s="621" t="s">
        <v>842</v>
      </c>
      <c r="N26" s="621" t="s">
        <v>844</v>
      </c>
      <c r="P26" s="621" t="s">
        <v>843</v>
      </c>
      <c r="Q26" s="621" t="s">
        <v>842</v>
      </c>
      <c r="R26" s="621" t="s">
        <v>844</v>
      </c>
      <c r="T26" s="621" t="s">
        <v>843</v>
      </c>
      <c r="U26" s="621" t="s">
        <v>842</v>
      </c>
      <c r="V26" s="621" t="s">
        <v>844</v>
      </c>
    </row>
    <row r="27" spans="2:22">
      <c r="B27" s="622" t="s">
        <v>845</v>
      </c>
      <c r="D27" s="623">
        <v>287529</v>
      </c>
      <c r="E27" s="623">
        <v>-2158</v>
      </c>
      <c r="F27" s="623">
        <v>285371</v>
      </c>
      <c r="H27" s="623">
        <v>288329</v>
      </c>
      <c r="I27" s="623">
        <v>-2308</v>
      </c>
      <c r="J27" s="623">
        <v>286021</v>
      </c>
      <c r="L27" s="623">
        <v>288884</v>
      </c>
      <c r="M27" s="623">
        <v>-2527</v>
      </c>
      <c r="N27" s="623">
        <v>286357</v>
      </c>
      <c r="P27" s="623">
        <v>288686</v>
      </c>
      <c r="Q27" s="623">
        <v>-2812</v>
      </c>
      <c r="R27" s="623">
        <v>285874</v>
      </c>
      <c r="T27" s="623">
        <v>267466</v>
      </c>
      <c r="U27" s="623">
        <v>-2950</v>
      </c>
      <c r="V27" s="623">
        <v>264516</v>
      </c>
    </row>
    <row r="28" spans="2:22">
      <c r="B28" s="622" t="s">
        <v>846</v>
      </c>
      <c r="D28" s="623">
        <v>101359</v>
      </c>
      <c r="E28" s="623">
        <v>-934</v>
      </c>
      <c r="F28" s="623">
        <v>100425</v>
      </c>
      <c r="H28" s="623">
        <v>134481</v>
      </c>
      <c r="I28" s="623">
        <v>422</v>
      </c>
      <c r="J28" s="623">
        <v>134903</v>
      </c>
      <c r="L28" s="623">
        <v>-56253</v>
      </c>
      <c r="M28" s="623">
        <v>5471</v>
      </c>
      <c r="N28" s="623">
        <v>-50782</v>
      </c>
      <c r="P28" s="623">
        <v>-28844</v>
      </c>
      <c r="Q28" s="623">
        <v>7278</v>
      </c>
      <c r="R28" s="623">
        <v>-21566</v>
      </c>
      <c r="T28" s="623">
        <v>136421</v>
      </c>
      <c r="U28" s="623">
        <v>-326</v>
      </c>
      <c r="V28" s="623">
        <v>136095</v>
      </c>
    </row>
    <row r="29" spans="2:22">
      <c r="B29" s="622" t="s">
        <v>34</v>
      </c>
      <c r="D29" s="623">
        <v>267732</v>
      </c>
      <c r="E29" s="623">
        <v>-328</v>
      </c>
      <c r="F29" s="623">
        <v>267404</v>
      </c>
      <c r="H29" s="623">
        <v>267732</v>
      </c>
      <c r="I29" s="623">
        <v>-328</v>
      </c>
      <c r="J29" s="623">
        <v>267404</v>
      </c>
      <c r="L29" s="623">
        <v>267069</v>
      </c>
      <c r="M29" s="623">
        <v>-328</v>
      </c>
      <c r="N29" s="623">
        <v>266741</v>
      </c>
      <c r="P29" s="623">
        <v>275713</v>
      </c>
      <c r="Q29" s="623">
        <v>-347</v>
      </c>
      <c r="R29" s="623">
        <v>275366</v>
      </c>
      <c r="T29" s="623">
        <v>267208</v>
      </c>
      <c r="U29" s="623">
        <v>-347</v>
      </c>
      <c r="V29" s="623">
        <v>266861</v>
      </c>
    </row>
    <row r="30" spans="2:22">
      <c r="B30" s="622" t="s">
        <v>641</v>
      </c>
      <c r="D30" s="623">
        <v>341407</v>
      </c>
      <c r="E30" s="623">
        <v>0</v>
      </c>
      <c r="F30" s="623">
        <v>341407</v>
      </c>
      <c r="H30" s="623">
        <v>119098</v>
      </c>
      <c r="I30" s="623">
        <v>0</v>
      </c>
      <c r="J30" s="623">
        <v>119098</v>
      </c>
      <c r="L30" s="623">
        <v>231217</v>
      </c>
      <c r="M30" s="623">
        <v>0</v>
      </c>
      <c r="N30" s="623">
        <v>231217</v>
      </c>
      <c r="P30" s="623">
        <v>185007</v>
      </c>
      <c r="Q30" s="623">
        <v>0</v>
      </c>
      <c r="R30" s="623">
        <v>185007</v>
      </c>
      <c r="T30" s="623">
        <v>75100</v>
      </c>
      <c r="U30" s="623">
        <v>0</v>
      </c>
      <c r="V30" s="623">
        <v>75100</v>
      </c>
    </row>
    <row r="31" spans="2:22">
      <c r="B31" s="622" t="s">
        <v>389</v>
      </c>
      <c r="D31" s="623">
        <v>-6793</v>
      </c>
      <c r="E31" s="623">
        <v>0</v>
      </c>
      <c r="F31" s="623">
        <v>-6793</v>
      </c>
      <c r="H31" s="623">
        <v>-19896</v>
      </c>
      <c r="I31" s="623">
        <v>0</v>
      </c>
      <c r="J31" s="623">
        <v>-19896</v>
      </c>
      <c r="L31" s="623">
        <v>-16792</v>
      </c>
      <c r="M31" s="623">
        <v>0</v>
      </c>
      <c r="N31" s="623">
        <v>-16792</v>
      </c>
      <c r="P31" s="623">
        <v>12438</v>
      </c>
      <c r="Q31" s="623">
        <v>0</v>
      </c>
      <c r="R31" s="623">
        <v>12438</v>
      </c>
      <c r="T31" s="623">
        <v>5015</v>
      </c>
      <c r="U31" s="623">
        <v>0</v>
      </c>
      <c r="V31" s="623">
        <v>5015</v>
      </c>
    </row>
    <row r="32" spans="2:22">
      <c r="B32" s="622" t="s">
        <v>8</v>
      </c>
      <c r="D32" s="623">
        <v>5581</v>
      </c>
      <c r="E32" s="623">
        <v>0</v>
      </c>
      <c r="F32" s="623">
        <v>5581</v>
      </c>
      <c r="H32" s="623">
        <v>14063</v>
      </c>
      <c r="I32" s="623">
        <v>0</v>
      </c>
      <c r="J32" s="623">
        <v>14063</v>
      </c>
      <c r="L32" s="623">
        <v>35681</v>
      </c>
      <c r="M32" s="623">
        <v>0</v>
      </c>
      <c r="N32" s="623">
        <v>35681</v>
      </c>
      <c r="P32" s="623">
        <v>9382</v>
      </c>
      <c r="Q32" s="623">
        <v>0</v>
      </c>
      <c r="R32" s="623">
        <v>9382</v>
      </c>
      <c r="T32" s="623">
        <v>7473</v>
      </c>
      <c r="U32" s="623">
        <v>0</v>
      </c>
      <c r="V32" s="623">
        <v>7473</v>
      </c>
    </row>
    <row r="33" spans="2:22">
      <c r="B33" s="624" t="s">
        <v>53</v>
      </c>
      <c r="D33" s="625">
        <v>996815</v>
      </c>
      <c r="E33" s="625">
        <v>-3420</v>
      </c>
      <c r="F33" s="625">
        <v>993395</v>
      </c>
      <c r="H33" s="625">
        <v>803807</v>
      </c>
      <c r="I33" s="625">
        <v>-2214</v>
      </c>
      <c r="J33" s="625">
        <v>801593</v>
      </c>
      <c r="L33" s="625">
        <v>749806</v>
      </c>
      <c r="M33" s="625">
        <v>2616</v>
      </c>
      <c r="N33" s="625">
        <v>752422</v>
      </c>
      <c r="P33" s="625">
        <v>742382</v>
      </c>
      <c r="Q33" s="625">
        <v>4119</v>
      </c>
      <c r="R33" s="625">
        <v>746501</v>
      </c>
      <c r="T33" s="625">
        <v>758683</v>
      </c>
      <c r="U33" s="625">
        <v>-3623</v>
      </c>
      <c r="V33" s="625">
        <v>755060</v>
      </c>
    </row>
    <row r="34" spans="2:22">
      <c r="B34" s="622" t="s">
        <v>375</v>
      </c>
      <c r="D34" s="623">
        <v>-82756</v>
      </c>
      <c r="E34" s="623">
        <v>467</v>
      </c>
      <c r="F34" s="623">
        <v>-82289</v>
      </c>
      <c r="H34" s="623">
        <v>-72485</v>
      </c>
      <c r="I34" s="623">
        <v>377</v>
      </c>
      <c r="J34" s="623">
        <v>-72108</v>
      </c>
      <c r="L34" s="623">
        <v>-63340</v>
      </c>
      <c r="M34" s="623">
        <v>-119</v>
      </c>
      <c r="N34" s="623">
        <v>-63459</v>
      </c>
      <c r="P34" s="623">
        <v>-63779</v>
      </c>
      <c r="Q34" s="623">
        <v>-219</v>
      </c>
      <c r="R34" s="623">
        <v>-63998</v>
      </c>
      <c r="T34" s="623">
        <v>-65768</v>
      </c>
      <c r="U34" s="623">
        <v>507</v>
      </c>
      <c r="V34" s="623">
        <v>-65261</v>
      </c>
    </row>
    <row r="35" spans="2:22">
      <c r="B35" s="624" t="s">
        <v>847</v>
      </c>
      <c r="D35" s="625">
        <v>914059</v>
      </c>
      <c r="E35" s="625">
        <v>-2953</v>
      </c>
      <c r="F35" s="625">
        <v>911106</v>
      </c>
      <c r="H35" s="625">
        <v>731322</v>
      </c>
      <c r="I35" s="625">
        <v>-1837</v>
      </c>
      <c r="J35" s="625">
        <v>729485</v>
      </c>
      <c r="L35" s="625">
        <v>686466</v>
      </c>
      <c r="M35" s="625">
        <v>2497</v>
      </c>
      <c r="N35" s="625">
        <v>688963</v>
      </c>
      <c r="P35" s="625">
        <v>678603</v>
      </c>
      <c r="Q35" s="625">
        <v>3900</v>
      </c>
      <c r="R35" s="625">
        <v>682503</v>
      </c>
      <c r="T35" s="625">
        <v>692915</v>
      </c>
      <c r="U35" s="625">
        <v>-3116</v>
      </c>
      <c r="V35" s="625">
        <v>689799</v>
      </c>
    </row>
    <row r="36" spans="2:22">
      <c r="B36" s="622" t="s">
        <v>29</v>
      </c>
      <c r="D36" s="623">
        <v>-391153</v>
      </c>
      <c r="E36" s="623">
        <v>0</v>
      </c>
      <c r="F36" s="623">
        <v>-391153</v>
      </c>
      <c r="H36" s="623">
        <v>-173154</v>
      </c>
      <c r="I36" s="623">
        <v>0</v>
      </c>
      <c r="J36" s="623">
        <v>-173154</v>
      </c>
      <c r="L36" s="623">
        <v>-287083</v>
      </c>
      <c r="M36" s="623">
        <v>0</v>
      </c>
      <c r="N36" s="623">
        <v>-287083</v>
      </c>
      <c r="P36" s="623">
        <v>-285449</v>
      </c>
      <c r="Q36" s="623">
        <v>0</v>
      </c>
      <c r="R36" s="623">
        <v>-285449</v>
      </c>
      <c r="T36" s="623">
        <v>-145467</v>
      </c>
      <c r="U36" s="623">
        <v>0</v>
      </c>
      <c r="V36" s="623">
        <v>-145467</v>
      </c>
    </row>
    <row r="37" spans="2:22">
      <c r="B37" s="624" t="s">
        <v>13</v>
      </c>
      <c r="D37" s="625">
        <v>522906</v>
      </c>
      <c r="E37" s="625">
        <v>-2953</v>
      </c>
      <c r="F37" s="625">
        <v>519953</v>
      </c>
      <c r="H37" s="625">
        <v>558168</v>
      </c>
      <c r="I37" s="625">
        <v>-1837</v>
      </c>
      <c r="J37" s="625">
        <v>556331</v>
      </c>
      <c r="L37" s="625">
        <v>399383</v>
      </c>
      <c r="M37" s="625">
        <v>2497</v>
      </c>
      <c r="N37" s="625">
        <v>401880</v>
      </c>
      <c r="P37" s="625">
        <v>393154</v>
      </c>
      <c r="Q37" s="625">
        <v>3900</v>
      </c>
      <c r="R37" s="625">
        <v>397054</v>
      </c>
      <c r="T37" s="625">
        <v>547448</v>
      </c>
      <c r="U37" s="625">
        <v>-3116</v>
      </c>
      <c r="V37" s="625">
        <v>544332</v>
      </c>
    </row>
    <row r="38" spans="2:22">
      <c r="B38" s="622" t="s">
        <v>23</v>
      </c>
      <c r="D38" s="623">
        <v>-5296</v>
      </c>
      <c r="E38" s="623">
        <v>0</v>
      </c>
      <c r="F38" s="623">
        <v>-5296</v>
      </c>
      <c r="H38" s="623">
        <v>-4628</v>
      </c>
      <c r="I38" s="623">
        <v>0</v>
      </c>
      <c r="J38" s="623">
        <v>-4628</v>
      </c>
      <c r="L38" s="623">
        <v>-3769</v>
      </c>
      <c r="M38" s="623">
        <v>0</v>
      </c>
      <c r="N38" s="623">
        <v>-3769</v>
      </c>
      <c r="P38" s="623">
        <v>-3788</v>
      </c>
      <c r="Q38" s="623">
        <v>0</v>
      </c>
      <c r="R38" s="623">
        <v>-3788</v>
      </c>
      <c r="T38" s="623">
        <v>-5236</v>
      </c>
      <c r="U38" s="623">
        <v>0</v>
      </c>
      <c r="V38" s="623">
        <v>-5236</v>
      </c>
    </row>
    <row r="39" spans="2:22">
      <c r="B39" s="624" t="s">
        <v>836</v>
      </c>
      <c r="D39" s="625">
        <v>517610</v>
      </c>
      <c r="E39" s="625">
        <v>-2953</v>
      </c>
      <c r="F39" s="625">
        <v>514657</v>
      </c>
      <c r="H39" s="625">
        <v>553540</v>
      </c>
      <c r="I39" s="625">
        <v>-1837</v>
      </c>
      <c r="J39" s="625">
        <v>551703</v>
      </c>
      <c r="L39" s="625">
        <v>395614</v>
      </c>
      <c r="M39" s="625">
        <v>2497</v>
      </c>
      <c r="N39" s="625">
        <v>398111</v>
      </c>
      <c r="P39" s="625">
        <v>389366</v>
      </c>
      <c r="Q39" s="625">
        <v>3900</v>
      </c>
      <c r="R39" s="625">
        <v>393266</v>
      </c>
      <c r="T39" s="625">
        <v>542212</v>
      </c>
      <c r="U39" s="625">
        <v>-3116</v>
      </c>
      <c r="V39" s="625">
        <v>539096</v>
      </c>
    </row>
    <row r="40" spans="2:22">
      <c r="B40" s="622" t="s">
        <v>211</v>
      </c>
      <c r="D40" s="623">
        <v>131873</v>
      </c>
      <c r="E40" s="623">
        <v>0</v>
      </c>
      <c r="F40" s="623">
        <v>131873</v>
      </c>
      <c r="H40" s="623">
        <v>157226</v>
      </c>
      <c r="I40" s="623">
        <v>0</v>
      </c>
      <c r="J40" s="623">
        <v>157226</v>
      </c>
      <c r="L40" s="623">
        <v>24669</v>
      </c>
      <c r="M40" s="623">
        <v>0</v>
      </c>
      <c r="N40" s="623">
        <v>24669</v>
      </c>
      <c r="P40" s="623">
        <v>81453</v>
      </c>
      <c r="Q40" s="623">
        <v>0</v>
      </c>
      <c r="R40" s="623">
        <v>81453</v>
      </c>
      <c r="T40" s="623">
        <v>187409</v>
      </c>
      <c r="U40" s="623">
        <v>0</v>
      </c>
      <c r="V40" s="623">
        <v>187409</v>
      </c>
    </row>
    <row r="41" spans="2:22">
      <c r="B41" s="622" t="s">
        <v>44</v>
      </c>
      <c r="D41" s="623">
        <v>-204862</v>
      </c>
      <c r="E41" s="623">
        <v>1948</v>
      </c>
      <c r="F41" s="623">
        <v>-202914</v>
      </c>
      <c r="H41" s="623">
        <v>-303913</v>
      </c>
      <c r="I41" s="623">
        <v>1948</v>
      </c>
      <c r="J41" s="623">
        <v>-301965</v>
      </c>
      <c r="L41" s="623">
        <v>-182545</v>
      </c>
      <c r="M41" s="623">
        <v>1948</v>
      </c>
      <c r="N41" s="623">
        <v>-180597</v>
      </c>
      <c r="P41" s="623">
        <v>-243268</v>
      </c>
      <c r="Q41" s="623">
        <v>-2907</v>
      </c>
      <c r="R41" s="623">
        <v>-246175</v>
      </c>
      <c r="T41" s="623">
        <v>-281703</v>
      </c>
      <c r="U41" s="623">
        <v>-2907</v>
      </c>
      <c r="V41" s="623">
        <v>-284610</v>
      </c>
    </row>
    <row r="42" spans="2:22">
      <c r="B42" s="624" t="s">
        <v>848</v>
      </c>
      <c r="D42" s="625">
        <v>444621</v>
      </c>
      <c r="E42" s="625">
        <v>-1005</v>
      </c>
      <c r="F42" s="625">
        <v>443616</v>
      </c>
      <c r="H42" s="625">
        <v>406853</v>
      </c>
      <c r="I42" s="625">
        <v>111</v>
      </c>
      <c r="J42" s="625">
        <v>406964</v>
      </c>
      <c r="L42" s="625">
        <v>237738</v>
      </c>
      <c r="M42" s="625">
        <v>4445</v>
      </c>
      <c r="N42" s="625">
        <v>242183</v>
      </c>
      <c r="P42" s="625">
        <v>227551</v>
      </c>
      <c r="Q42" s="625">
        <v>993</v>
      </c>
      <c r="R42" s="625">
        <v>228544</v>
      </c>
      <c r="T42" s="625">
        <v>447918</v>
      </c>
      <c r="U42" s="625">
        <v>-6023</v>
      </c>
      <c r="V42" s="625">
        <v>441895</v>
      </c>
    </row>
    <row r="43" spans="2:22">
      <c r="B43" s="622" t="s">
        <v>24</v>
      </c>
      <c r="D43" s="623">
        <v>-41298</v>
      </c>
      <c r="E43" s="623">
        <v>821</v>
      </c>
      <c r="F43" s="623">
        <v>-40477</v>
      </c>
      <c r="H43" s="623">
        <v>-32827</v>
      </c>
      <c r="I43" s="623">
        <v>563</v>
      </c>
      <c r="J43" s="623">
        <v>-32264</v>
      </c>
      <c r="L43" s="623">
        <v>41206</v>
      </c>
      <c r="M43" s="623">
        <v>-1160</v>
      </c>
      <c r="N43" s="623">
        <v>40046</v>
      </c>
      <c r="P43" s="623">
        <v>-7126</v>
      </c>
      <c r="Q43" s="623">
        <v>221</v>
      </c>
      <c r="R43" s="623">
        <v>-6905</v>
      </c>
      <c r="T43" s="623">
        <v>-61148</v>
      </c>
      <c r="U43" s="623">
        <v>2663</v>
      </c>
      <c r="V43" s="623">
        <v>-58485</v>
      </c>
    </row>
    <row r="44" spans="2:22">
      <c r="B44" s="624" t="s">
        <v>2</v>
      </c>
      <c r="D44" s="625">
        <v>403323</v>
      </c>
      <c r="E44" s="625">
        <v>-184</v>
      </c>
      <c r="F44" s="625">
        <v>403139</v>
      </c>
      <c r="H44" s="625">
        <v>374026</v>
      </c>
      <c r="I44" s="625">
        <v>674</v>
      </c>
      <c r="J44" s="625">
        <v>374700</v>
      </c>
      <c r="L44" s="625">
        <v>278944</v>
      </c>
      <c r="M44" s="625">
        <v>3285</v>
      </c>
      <c r="N44" s="625">
        <v>282229</v>
      </c>
      <c r="P44" s="625">
        <v>220425</v>
      </c>
      <c r="Q44" s="625">
        <v>1214</v>
      </c>
      <c r="R44" s="625">
        <v>221639</v>
      </c>
      <c r="T44" s="625">
        <v>386770</v>
      </c>
      <c r="U44" s="625">
        <v>-3360</v>
      </c>
      <c r="V44" s="625">
        <v>383410</v>
      </c>
    </row>
  </sheetData>
  <mergeCells count="12">
    <mergeCell ref="L3:N3"/>
    <mergeCell ref="P3:R3"/>
    <mergeCell ref="T3:V3"/>
    <mergeCell ref="B3:B4"/>
    <mergeCell ref="D3:F3"/>
    <mergeCell ref="H3:J3"/>
    <mergeCell ref="L25:N25"/>
    <mergeCell ref="P25:R25"/>
    <mergeCell ref="T25:V25"/>
    <mergeCell ref="B25:B26"/>
    <mergeCell ref="D25:F25"/>
    <mergeCell ref="H25:J25"/>
  </mergeCells>
  <hyperlinks>
    <hyperlink ref="B1" location="Summary!A1" display="Summary" xr:uid="{F00FE6E8-DA9E-4D9D-A9A7-BCAE8CFA535A}"/>
  </hyperlink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5E70-B109-40DC-9A58-6FF55F2B9CAC}">
  <dimension ref="B1:V38"/>
  <sheetViews>
    <sheetView showGridLines="0" zoomScale="85" zoomScaleNormal="85" workbookViewId="0">
      <selection activeCell="V44" sqref="V44"/>
    </sheetView>
  </sheetViews>
  <sheetFormatPr defaultRowHeight="14.5"/>
  <cols>
    <col min="2" max="2" width="40.54296875" customWidth="1"/>
    <col min="3" max="3" width="1.54296875" customWidth="1"/>
    <col min="4" max="4" width="12.54296875" customWidth="1"/>
    <col min="5" max="5" width="10.54296875" customWidth="1"/>
    <col min="6" max="6" width="13.81640625" customWidth="1"/>
    <col min="7" max="7" width="1.54296875" customWidth="1"/>
    <col min="8" max="8" width="12.54296875" customWidth="1"/>
    <col min="9" max="9" width="10.54296875" customWidth="1"/>
    <col min="10" max="10" width="13.81640625" customWidth="1"/>
    <col min="11" max="11" width="1.54296875" customWidth="1"/>
    <col min="12" max="12" width="12.54296875" customWidth="1"/>
    <col min="13" max="13" width="10.54296875" customWidth="1"/>
    <col min="14" max="14" width="13.81640625" customWidth="1"/>
    <col min="15" max="15" width="1.54296875" customWidth="1"/>
    <col min="16" max="16" width="12.54296875" bestFit="1" customWidth="1"/>
    <col min="17" max="17" width="10.54296875" bestFit="1" customWidth="1"/>
    <col min="18" max="18" width="13.81640625" bestFit="1" customWidth="1"/>
    <col min="19" max="19" width="1.54296875" customWidth="1"/>
    <col min="20" max="20" width="12.54296875" bestFit="1" customWidth="1"/>
    <col min="21" max="21" width="10.54296875" bestFit="1" customWidth="1"/>
    <col min="22" max="22" width="13.81640625" bestFit="1" customWidth="1"/>
  </cols>
  <sheetData>
    <row r="1" spans="2:22">
      <c r="B1" s="324" t="s">
        <v>111</v>
      </c>
    </row>
    <row r="3" spans="2:22">
      <c r="B3" s="703" t="s">
        <v>849</v>
      </c>
      <c r="D3" s="700" t="s">
        <v>809</v>
      </c>
      <c r="E3" s="701"/>
      <c r="F3" s="702"/>
      <c r="H3" s="700" t="s">
        <v>758</v>
      </c>
      <c r="I3" s="701"/>
      <c r="J3" s="702"/>
      <c r="L3" s="700" t="s">
        <v>751</v>
      </c>
      <c r="M3" s="701"/>
      <c r="N3" s="702"/>
      <c r="P3" s="700" t="s">
        <v>746</v>
      </c>
      <c r="Q3" s="701"/>
      <c r="R3" s="702"/>
      <c r="T3" s="700" t="s">
        <v>726</v>
      </c>
      <c r="U3" s="701"/>
      <c r="V3" s="702"/>
    </row>
    <row r="4" spans="2:22">
      <c r="B4" s="704"/>
      <c r="D4" s="621" t="s">
        <v>828</v>
      </c>
      <c r="E4" s="621" t="s">
        <v>829</v>
      </c>
      <c r="F4" s="621" t="s">
        <v>830</v>
      </c>
      <c r="H4" s="621" t="s">
        <v>830</v>
      </c>
      <c r="I4" s="621" t="s">
        <v>829</v>
      </c>
      <c r="J4" s="621" t="s">
        <v>831</v>
      </c>
      <c r="L4" s="621" t="s">
        <v>830</v>
      </c>
      <c r="M4" s="621" t="s">
        <v>829</v>
      </c>
      <c r="N4" s="621" t="s">
        <v>831</v>
      </c>
      <c r="P4" s="621" t="s">
        <v>830</v>
      </c>
      <c r="Q4" s="621" t="s">
        <v>829</v>
      </c>
      <c r="R4" s="621" t="s">
        <v>831</v>
      </c>
      <c r="T4" s="621" t="s">
        <v>830</v>
      </c>
      <c r="U4" s="621" t="s">
        <v>829</v>
      </c>
      <c r="V4" s="621" t="s">
        <v>831</v>
      </c>
    </row>
    <row r="5" spans="2:22">
      <c r="B5" s="622" t="s">
        <v>57</v>
      </c>
      <c r="D5" s="623">
        <v>660075</v>
      </c>
      <c r="E5" s="623">
        <v>-9031</v>
      </c>
      <c r="F5" s="623">
        <v>651044</v>
      </c>
      <c r="H5" s="623">
        <v>668557</v>
      </c>
      <c r="I5" s="623">
        <v>-9031</v>
      </c>
      <c r="J5" s="623">
        <v>659526</v>
      </c>
      <c r="L5" s="623">
        <v>688096</v>
      </c>
      <c r="M5" s="623">
        <v>-9031</v>
      </c>
      <c r="N5" s="623">
        <v>679065</v>
      </c>
      <c r="P5" s="623">
        <v>683564</v>
      </c>
      <c r="Q5" s="623">
        <v>-9569</v>
      </c>
      <c r="R5" s="623">
        <v>673995</v>
      </c>
      <c r="T5" s="623">
        <v>653120</v>
      </c>
      <c r="U5" s="623">
        <v>-9568</v>
      </c>
      <c r="V5" s="623">
        <v>643552</v>
      </c>
    </row>
    <row r="6" spans="2:22">
      <c r="B6" s="622" t="s">
        <v>429</v>
      </c>
      <c r="D6" s="623">
        <v>-6793</v>
      </c>
      <c r="E6" s="623">
        <v>0</v>
      </c>
      <c r="F6" s="623">
        <v>-6793</v>
      </c>
      <c r="H6" s="623">
        <v>-19896</v>
      </c>
      <c r="I6" s="623">
        <v>0</v>
      </c>
      <c r="J6" s="623">
        <v>-19896</v>
      </c>
      <c r="L6" s="623">
        <v>-16792</v>
      </c>
      <c r="M6" s="623">
        <v>0</v>
      </c>
      <c r="N6" s="623">
        <v>-16792</v>
      </c>
      <c r="P6" s="623">
        <v>12438</v>
      </c>
      <c r="Q6" s="623">
        <v>0</v>
      </c>
      <c r="R6" s="623">
        <v>12438</v>
      </c>
      <c r="T6" s="623">
        <v>5015</v>
      </c>
      <c r="U6" s="623">
        <v>0</v>
      </c>
      <c r="V6" s="623">
        <v>5015</v>
      </c>
    </row>
    <row r="7" spans="2:22">
      <c r="B7" s="622" t="s">
        <v>428</v>
      </c>
      <c r="D7" s="623">
        <v>300</v>
      </c>
      <c r="E7" s="623">
        <v>0</v>
      </c>
      <c r="F7" s="623">
        <v>300</v>
      </c>
      <c r="H7" s="623">
        <v>300</v>
      </c>
      <c r="I7" s="623">
        <v>0</v>
      </c>
      <c r="J7" s="623">
        <v>300</v>
      </c>
      <c r="L7" s="623">
        <v>343</v>
      </c>
      <c r="M7" s="623">
        <v>0</v>
      </c>
      <c r="N7" s="623">
        <v>343</v>
      </c>
      <c r="P7" s="623">
        <v>299</v>
      </c>
      <c r="Q7" s="623">
        <v>0</v>
      </c>
      <c r="R7" s="623">
        <v>299</v>
      </c>
      <c r="T7" s="623">
        <v>299</v>
      </c>
      <c r="U7" s="623">
        <v>0</v>
      </c>
      <c r="V7" s="623">
        <v>299</v>
      </c>
    </row>
    <row r="8" spans="2:22">
      <c r="B8" s="624" t="s">
        <v>832</v>
      </c>
      <c r="D8" s="625">
        <v>653582</v>
      </c>
      <c r="E8" s="625">
        <v>-9031</v>
      </c>
      <c r="F8" s="625">
        <v>644551</v>
      </c>
      <c r="H8" s="625">
        <v>648961</v>
      </c>
      <c r="I8" s="625">
        <v>-9031</v>
      </c>
      <c r="J8" s="625">
        <v>639930</v>
      </c>
      <c r="L8" s="625">
        <v>671647</v>
      </c>
      <c r="M8" s="625">
        <v>-9031</v>
      </c>
      <c r="N8" s="625">
        <v>662616</v>
      </c>
      <c r="P8" s="625">
        <v>696301</v>
      </c>
      <c r="Q8" s="625">
        <v>-9569</v>
      </c>
      <c r="R8" s="625">
        <v>686732</v>
      </c>
      <c r="T8" s="625">
        <v>658434</v>
      </c>
      <c r="U8" s="625">
        <v>-9568</v>
      </c>
      <c r="V8" s="625">
        <v>648866</v>
      </c>
    </row>
    <row r="9" spans="2:22">
      <c r="B9" s="622" t="s">
        <v>833</v>
      </c>
      <c r="D9" s="623">
        <v>-65790</v>
      </c>
      <c r="E9" s="623">
        <v>911</v>
      </c>
      <c r="F9" s="623">
        <v>-64879</v>
      </c>
      <c r="H9" s="623">
        <v>-64979</v>
      </c>
      <c r="I9" s="623">
        <v>910</v>
      </c>
      <c r="J9" s="623">
        <v>-64069</v>
      </c>
      <c r="L9" s="623">
        <v>-65144</v>
      </c>
      <c r="M9" s="623">
        <v>910</v>
      </c>
      <c r="N9" s="623">
        <v>-64234</v>
      </c>
      <c r="P9" s="623">
        <v>-63229</v>
      </c>
      <c r="Q9" s="623">
        <v>958</v>
      </c>
      <c r="R9" s="623">
        <v>-62271</v>
      </c>
      <c r="T9" s="623">
        <v>-60301</v>
      </c>
      <c r="U9" s="623">
        <v>958</v>
      </c>
      <c r="V9" s="623">
        <v>-59343</v>
      </c>
    </row>
    <row r="10" spans="2:22">
      <c r="B10" s="624" t="s">
        <v>834</v>
      </c>
      <c r="D10" s="625">
        <v>587792</v>
      </c>
      <c r="E10" s="625">
        <v>-8120</v>
      </c>
      <c r="F10" s="625">
        <v>579672</v>
      </c>
      <c r="H10" s="625">
        <v>583982</v>
      </c>
      <c r="I10" s="625">
        <v>-8121</v>
      </c>
      <c r="J10" s="625">
        <v>575861</v>
      </c>
      <c r="L10" s="625">
        <v>606503</v>
      </c>
      <c r="M10" s="625">
        <v>-8121</v>
      </c>
      <c r="N10" s="625">
        <v>598382</v>
      </c>
      <c r="P10" s="625">
        <v>633072</v>
      </c>
      <c r="Q10" s="625">
        <v>-8611</v>
      </c>
      <c r="R10" s="625">
        <v>624461</v>
      </c>
      <c r="T10" s="625">
        <v>598133</v>
      </c>
      <c r="U10" s="625">
        <v>-8610</v>
      </c>
      <c r="V10" s="625">
        <v>589523</v>
      </c>
    </row>
    <row r="11" spans="2:22">
      <c r="B11" s="622" t="s">
        <v>76</v>
      </c>
      <c r="D11" s="623">
        <v>-94506</v>
      </c>
      <c r="E11" s="623">
        <v>0</v>
      </c>
      <c r="F11" s="623">
        <v>-94506</v>
      </c>
      <c r="H11" s="623">
        <v>-99006</v>
      </c>
      <c r="I11" s="623">
        <v>0</v>
      </c>
      <c r="J11" s="623">
        <v>-99006</v>
      </c>
      <c r="L11" s="623">
        <v>-104792</v>
      </c>
      <c r="M11" s="623">
        <v>0</v>
      </c>
      <c r="N11" s="623">
        <v>-104792</v>
      </c>
      <c r="P11" s="623">
        <v>-98132</v>
      </c>
      <c r="Q11" s="623">
        <v>0</v>
      </c>
      <c r="R11" s="623">
        <v>-98132</v>
      </c>
      <c r="T11" s="623">
        <v>-76267</v>
      </c>
      <c r="U11" s="623">
        <v>0</v>
      </c>
      <c r="V11" s="623">
        <v>-76267</v>
      </c>
    </row>
    <row r="12" spans="2:22">
      <c r="B12" s="624" t="s">
        <v>13</v>
      </c>
      <c r="D12" s="625">
        <v>493286</v>
      </c>
      <c r="E12" s="625">
        <v>-8120</v>
      </c>
      <c r="F12" s="625">
        <v>485166</v>
      </c>
      <c r="H12" s="625">
        <v>484976</v>
      </c>
      <c r="I12" s="625">
        <v>-8121</v>
      </c>
      <c r="J12" s="625">
        <v>476855</v>
      </c>
      <c r="L12" s="625">
        <v>501711</v>
      </c>
      <c r="M12" s="625">
        <v>-8121</v>
      </c>
      <c r="N12" s="625">
        <v>493590</v>
      </c>
      <c r="P12" s="625">
        <v>534940</v>
      </c>
      <c r="Q12" s="625">
        <v>-8611</v>
      </c>
      <c r="R12" s="625">
        <v>526329</v>
      </c>
      <c r="T12" s="625">
        <v>521866</v>
      </c>
      <c r="U12" s="625">
        <v>-8610</v>
      </c>
      <c r="V12" s="625">
        <v>513256</v>
      </c>
    </row>
    <row r="13" spans="2:22">
      <c r="B13" s="622" t="s">
        <v>182</v>
      </c>
      <c r="D13" s="623">
        <v>-87310</v>
      </c>
      <c r="E13" s="623">
        <v>0</v>
      </c>
      <c r="F13" s="623">
        <v>-87310</v>
      </c>
      <c r="H13" s="623">
        <v>-88312</v>
      </c>
      <c r="I13" s="623">
        <v>0</v>
      </c>
      <c r="J13" s="623">
        <v>-88312</v>
      </c>
      <c r="L13" s="623">
        <v>-95318</v>
      </c>
      <c r="M13" s="623">
        <v>0</v>
      </c>
      <c r="N13" s="623">
        <v>-95318</v>
      </c>
      <c r="P13" s="623">
        <v>-93231</v>
      </c>
      <c r="Q13" s="623">
        <v>0</v>
      </c>
      <c r="R13" s="623">
        <v>-93231</v>
      </c>
      <c r="T13" s="623">
        <v>-73595</v>
      </c>
      <c r="U13" s="623">
        <v>0</v>
      </c>
      <c r="V13" s="623">
        <v>-73595</v>
      </c>
    </row>
    <row r="14" spans="2:22">
      <c r="B14" s="624" t="s">
        <v>836</v>
      </c>
      <c r="D14" s="625">
        <v>405976</v>
      </c>
      <c r="E14" s="625">
        <v>-8120</v>
      </c>
      <c r="F14" s="625">
        <v>397856</v>
      </c>
      <c r="H14" s="625">
        <v>396664</v>
      </c>
      <c r="I14" s="625">
        <v>-8121</v>
      </c>
      <c r="J14" s="625">
        <v>388543</v>
      </c>
      <c r="L14" s="625">
        <v>406393</v>
      </c>
      <c r="M14" s="625">
        <v>-8121</v>
      </c>
      <c r="N14" s="625">
        <v>398272</v>
      </c>
      <c r="P14" s="625">
        <v>441709</v>
      </c>
      <c r="Q14" s="625">
        <v>-8611</v>
      </c>
      <c r="R14" s="625">
        <v>433098</v>
      </c>
      <c r="T14" s="625">
        <v>448271</v>
      </c>
      <c r="U14" s="625">
        <v>-8610</v>
      </c>
      <c r="V14" s="625">
        <v>439661</v>
      </c>
    </row>
    <row r="15" spans="2:22">
      <c r="B15" s="622" t="s">
        <v>307</v>
      </c>
      <c r="D15" s="623">
        <v>97620</v>
      </c>
      <c r="E15" s="623">
        <v>0</v>
      </c>
      <c r="F15" s="623">
        <v>97620</v>
      </c>
      <c r="H15" s="623">
        <v>108611</v>
      </c>
      <c r="I15" s="623">
        <v>0</v>
      </c>
      <c r="J15" s="623">
        <v>108611</v>
      </c>
      <c r="L15" s="623">
        <v>102573</v>
      </c>
      <c r="M15" s="623">
        <v>0</v>
      </c>
      <c r="N15" s="623">
        <v>102573</v>
      </c>
      <c r="P15" s="623">
        <v>103407</v>
      </c>
      <c r="Q15" s="623">
        <v>0</v>
      </c>
      <c r="R15" s="623">
        <v>103407</v>
      </c>
      <c r="T15" s="623">
        <v>91700</v>
      </c>
      <c r="U15" s="623">
        <v>0</v>
      </c>
      <c r="V15" s="623">
        <v>91700</v>
      </c>
    </row>
    <row r="16" spans="2:22">
      <c r="B16" s="622" t="s">
        <v>837</v>
      </c>
      <c r="D16" s="623">
        <v>-204808</v>
      </c>
      <c r="E16" s="623">
        <v>1948</v>
      </c>
      <c r="F16" s="623">
        <v>-202860</v>
      </c>
      <c r="G16" s="626"/>
      <c r="H16" s="623">
        <v>-303853</v>
      </c>
      <c r="I16" s="623">
        <v>1948</v>
      </c>
      <c r="J16" s="623">
        <v>-301905</v>
      </c>
      <c r="L16" s="623">
        <v>-182470</v>
      </c>
      <c r="M16" s="623">
        <v>1948</v>
      </c>
      <c r="N16" s="623">
        <v>-180522</v>
      </c>
      <c r="P16" s="623">
        <v>-243185</v>
      </c>
      <c r="Q16" s="623">
        <v>-2908</v>
      </c>
      <c r="R16" s="623">
        <v>-246093</v>
      </c>
      <c r="T16" s="623">
        <v>-281592</v>
      </c>
      <c r="U16" s="623">
        <v>-2908</v>
      </c>
      <c r="V16" s="623">
        <v>-284500</v>
      </c>
    </row>
    <row r="17" spans="2:22">
      <c r="B17" s="624" t="s">
        <v>838</v>
      </c>
      <c r="D17" s="625">
        <v>298788</v>
      </c>
      <c r="E17" s="625">
        <v>-6172</v>
      </c>
      <c r="F17" s="625">
        <v>292616</v>
      </c>
      <c r="H17" s="625">
        <v>201422</v>
      </c>
      <c r="I17" s="625">
        <v>-6173</v>
      </c>
      <c r="J17" s="625">
        <v>195249</v>
      </c>
      <c r="L17" s="625">
        <v>326496</v>
      </c>
      <c r="M17" s="625">
        <v>-6173</v>
      </c>
      <c r="N17" s="625">
        <v>320323</v>
      </c>
      <c r="P17" s="625">
        <v>301931</v>
      </c>
      <c r="Q17" s="625">
        <v>-11519</v>
      </c>
      <c r="R17" s="625">
        <v>290412</v>
      </c>
      <c r="T17" s="625">
        <v>258379</v>
      </c>
      <c r="U17" s="625">
        <v>-11518</v>
      </c>
      <c r="V17" s="625">
        <v>246861</v>
      </c>
    </row>
    <row r="18" spans="2:22">
      <c r="B18" s="622" t="s">
        <v>66</v>
      </c>
      <c r="D18" s="623">
        <v>-1084</v>
      </c>
      <c r="E18" s="623">
        <v>2499</v>
      </c>
      <c r="F18" s="623">
        <v>1415</v>
      </c>
      <c r="H18" s="623">
        <v>-8231</v>
      </c>
      <c r="I18" s="623">
        <v>2499</v>
      </c>
      <c r="J18" s="623">
        <v>-5732</v>
      </c>
      <c r="L18" s="623">
        <v>3741</v>
      </c>
      <c r="M18" s="623">
        <v>2498</v>
      </c>
      <c r="N18" s="623">
        <v>6239</v>
      </c>
      <c r="P18" s="623">
        <v>-55491</v>
      </c>
      <c r="Q18" s="623">
        <v>4301</v>
      </c>
      <c r="R18" s="623">
        <v>-51190</v>
      </c>
      <c r="T18" s="623">
        <v>-43011</v>
      </c>
      <c r="U18" s="623">
        <v>4301</v>
      </c>
      <c r="V18" s="623">
        <v>-38710</v>
      </c>
    </row>
    <row r="19" spans="2:22">
      <c r="B19" s="624" t="s">
        <v>839</v>
      </c>
      <c r="D19" s="625">
        <v>297704</v>
      </c>
      <c r="E19" s="625">
        <v>-3673</v>
      </c>
      <c r="F19" s="625">
        <v>294031</v>
      </c>
      <c r="H19" s="625">
        <v>193191</v>
      </c>
      <c r="I19" s="625">
        <v>-3674</v>
      </c>
      <c r="J19" s="625">
        <v>189517</v>
      </c>
      <c r="L19" s="625">
        <v>330237</v>
      </c>
      <c r="M19" s="625">
        <v>-3675</v>
      </c>
      <c r="N19" s="625">
        <v>326562</v>
      </c>
      <c r="P19" s="625">
        <v>246440</v>
      </c>
      <c r="Q19" s="625">
        <v>-7218</v>
      </c>
      <c r="R19" s="625">
        <v>239222</v>
      </c>
      <c r="T19" s="625">
        <v>215368</v>
      </c>
      <c r="U19" s="625">
        <v>-7217</v>
      </c>
      <c r="V19" s="625">
        <v>208151</v>
      </c>
    </row>
    <row r="20" spans="2:22" ht="5.25" customHeight="1"/>
    <row r="22" spans="2:22">
      <c r="B22" s="703" t="s">
        <v>850</v>
      </c>
      <c r="D22" s="700" t="s">
        <v>811</v>
      </c>
      <c r="E22" s="701"/>
      <c r="F22" s="702"/>
      <c r="H22" s="700" t="s">
        <v>757</v>
      </c>
      <c r="I22" s="701"/>
      <c r="J22" s="702"/>
      <c r="L22" s="700" t="s">
        <v>750</v>
      </c>
      <c r="M22" s="701"/>
      <c r="N22" s="702"/>
      <c r="P22" s="700" t="s">
        <v>747</v>
      </c>
      <c r="Q22" s="701"/>
      <c r="R22" s="702"/>
      <c r="T22" s="700" t="s">
        <v>725</v>
      </c>
      <c r="U22" s="701"/>
      <c r="V22" s="702"/>
    </row>
    <row r="23" spans="2:22">
      <c r="B23" s="704"/>
      <c r="D23" s="621" t="s">
        <v>841</v>
      </c>
      <c r="E23" s="621" t="s">
        <v>842</v>
      </c>
      <c r="F23" s="621" t="s">
        <v>843</v>
      </c>
      <c r="H23" s="621" t="s">
        <v>843</v>
      </c>
      <c r="I23" s="621" t="s">
        <v>842</v>
      </c>
      <c r="J23" s="621" t="s">
        <v>844</v>
      </c>
      <c r="L23" s="621" t="s">
        <v>843</v>
      </c>
      <c r="M23" s="621" t="s">
        <v>842</v>
      </c>
      <c r="N23" s="621" t="s">
        <v>844</v>
      </c>
      <c r="P23" s="621" t="s">
        <v>843</v>
      </c>
      <c r="Q23" s="621" t="s">
        <v>842</v>
      </c>
      <c r="R23" s="621" t="s">
        <v>844</v>
      </c>
      <c r="T23" s="621" t="s">
        <v>843</v>
      </c>
      <c r="U23" s="621" t="s">
        <v>842</v>
      </c>
      <c r="V23" s="621" t="s">
        <v>844</v>
      </c>
    </row>
    <row r="24" spans="2:22">
      <c r="B24" s="622" t="s">
        <v>36</v>
      </c>
      <c r="D24" s="623">
        <v>660075</v>
      </c>
      <c r="E24" s="623">
        <v>-9031</v>
      </c>
      <c r="F24" s="623">
        <v>651044</v>
      </c>
      <c r="H24" s="623">
        <v>668557</v>
      </c>
      <c r="I24" s="623">
        <v>-9031</v>
      </c>
      <c r="J24" s="623">
        <v>659526</v>
      </c>
      <c r="L24" s="623">
        <v>688096</v>
      </c>
      <c r="M24" s="623">
        <v>-9031</v>
      </c>
      <c r="N24" s="623">
        <v>679065</v>
      </c>
      <c r="P24" s="623">
        <v>683564</v>
      </c>
      <c r="Q24" s="623">
        <v>-9569</v>
      </c>
      <c r="R24" s="623">
        <v>673995</v>
      </c>
      <c r="T24" s="623">
        <v>653120</v>
      </c>
      <c r="U24" s="623">
        <v>-9568</v>
      </c>
      <c r="V24" s="623">
        <v>643552</v>
      </c>
    </row>
    <row r="25" spans="2:22">
      <c r="B25" s="622" t="s">
        <v>389</v>
      </c>
      <c r="D25" s="623">
        <v>-6793</v>
      </c>
      <c r="E25" s="623">
        <v>0</v>
      </c>
      <c r="F25" s="623">
        <v>-6793</v>
      </c>
      <c r="H25" s="623">
        <v>-19896</v>
      </c>
      <c r="I25" s="623">
        <v>0</v>
      </c>
      <c r="J25" s="623">
        <v>-19896</v>
      </c>
      <c r="L25" s="623">
        <v>-16792</v>
      </c>
      <c r="M25" s="623">
        <v>0</v>
      </c>
      <c r="N25" s="623">
        <v>-16792</v>
      </c>
      <c r="P25" s="623">
        <v>12438</v>
      </c>
      <c r="Q25" s="623">
        <v>0</v>
      </c>
      <c r="R25" s="623">
        <v>12438</v>
      </c>
      <c r="T25" s="623">
        <v>5015</v>
      </c>
      <c r="U25" s="623">
        <v>0</v>
      </c>
      <c r="V25" s="623">
        <v>5015</v>
      </c>
    </row>
    <row r="26" spans="2:22">
      <c r="B26" s="622" t="s">
        <v>8</v>
      </c>
      <c r="D26" s="623">
        <v>300</v>
      </c>
      <c r="E26" s="623">
        <v>0</v>
      </c>
      <c r="F26" s="623">
        <v>300</v>
      </c>
      <c r="H26" s="623">
        <v>300</v>
      </c>
      <c r="I26" s="623">
        <v>0</v>
      </c>
      <c r="J26" s="623">
        <v>300</v>
      </c>
      <c r="L26" s="623">
        <v>343</v>
      </c>
      <c r="M26" s="623">
        <v>0</v>
      </c>
      <c r="N26" s="623">
        <v>343</v>
      </c>
      <c r="P26" s="623">
        <v>299</v>
      </c>
      <c r="Q26" s="623">
        <v>0</v>
      </c>
      <c r="R26" s="623">
        <v>299</v>
      </c>
      <c r="T26" s="623">
        <v>299</v>
      </c>
      <c r="U26" s="623">
        <v>0</v>
      </c>
      <c r="V26" s="623">
        <v>299</v>
      </c>
    </row>
    <row r="27" spans="2:22">
      <c r="B27" s="624" t="s">
        <v>53</v>
      </c>
      <c r="D27" s="625">
        <v>653582</v>
      </c>
      <c r="E27" s="625">
        <v>-9031</v>
      </c>
      <c r="F27" s="625">
        <v>644551</v>
      </c>
      <c r="H27" s="625">
        <v>648961</v>
      </c>
      <c r="I27" s="625">
        <v>-9031</v>
      </c>
      <c r="J27" s="625">
        <v>639930</v>
      </c>
      <c r="L27" s="625">
        <v>671647</v>
      </c>
      <c r="M27" s="625">
        <v>-9031</v>
      </c>
      <c r="N27" s="625">
        <v>662616</v>
      </c>
      <c r="P27" s="625">
        <v>696301</v>
      </c>
      <c r="Q27" s="625">
        <v>-9569</v>
      </c>
      <c r="R27" s="625">
        <v>686732</v>
      </c>
      <c r="T27" s="625">
        <v>658434</v>
      </c>
      <c r="U27" s="625">
        <v>-9568</v>
      </c>
      <c r="V27" s="625">
        <v>648866</v>
      </c>
    </row>
    <row r="28" spans="2:22">
      <c r="B28" s="622" t="s">
        <v>375</v>
      </c>
      <c r="D28" s="623">
        <v>-65790</v>
      </c>
      <c r="E28" s="623">
        <v>911</v>
      </c>
      <c r="F28" s="623">
        <v>-64879</v>
      </c>
      <c r="H28" s="623">
        <v>-64979</v>
      </c>
      <c r="I28" s="623">
        <v>910</v>
      </c>
      <c r="J28" s="623">
        <v>-64069</v>
      </c>
      <c r="L28" s="623">
        <v>-65144</v>
      </c>
      <c r="M28" s="623">
        <v>910</v>
      </c>
      <c r="N28" s="623">
        <v>-64234</v>
      </c>
      <c r="P28" s="623">
        <v>-63229</v>
      </c>
      <c r="Q28" s="623">
        <v>958</v>
      </c>
      <c r="R28" s="623">
        <v>-62271</v>
      </c>
      <c r="T28" s="623">
        <v>-60301</v>
      </c>
      <c r="U28" s="623">
        <v>958</v>
      </c>
      <c r="V28" s="623">
        <v>-59343</v>
      </c>
    </row>
    <row r="29" spans="2:22">
      <c r="B29" s="624" t="s">
        <v>847</v>
      </c>
      <c r="D29" s="625">
        <v>587792</v>
      </c>
      <c r="E29" s="625">
        <v>-8120</v>
      </c>
      <c r="F29" s="625">
        <v>579672</v>
      </c>
      <c r="H29" s="625">
        <v>583982</v>
      </c>
      <c r="I29" s="625">
        <v>-8121</v>
      </c>
      <c r="J29" s="625">
        <v>575861</v>
      </c>
      <c r="L29" s="625">
        <v>606503</v>
      </c>
      <c r="M29" s="625">
        <v>-8121</v>
      </c>
      <c r="N29" s="625">
        <v>598382</v>
      </c>
      <c r="P29" s="625">
        <v>633072</v>
      </c>
      <c r="Q29" s="625">
        <v>-8611</v>
      </c>
      <c r="R29" s="625">
        <v>624461</v>
      </c>
      <c r="T29" s="625">
        <v>598133</v>
      </c>
      <c r="U29" s="625">
        <v>-8610</v>
      </c>
      <c r="V29" s="625">
        <v>589523</v>
      </c>
    </row>
    <row r="30" spans="2:22">
      <c r="B30" s="622" t="s">
        <v>29</v>
      </c>
      <c r="D30" s="623">
        <v>-94506</v>
      </c>
      <c r="E30" s="623">
        <v>0</v>
      </c>
      <c r="F30" s="623">
        <v>-94506</v>
      </c>
      <c r="H30" s="623">
        <v>-99006</v>
      </c>
      <c r="I30" s="623">
        <v>0</v>
      </c>
      <c r="J30" s="623">
        <v>-99006</v>
      </c>
      <c r="L30" s="623">
        <v>-104792</v>
      </c>
      <c r="M30" s="623">
        <v>0</v>
      </c>
      <c r="N30" s="623">
        <v>-104792</v>
      </c>
      <c r="P30" s="623">
        <v>-98132</v>
      </c>
      <c r="Q30" s="623">
        <v>0</v>
      </c>
      <c r="R30" s="623">
        <v>-98132</v>
      </c>
      <c r="T30" s="623">
        <v>-76267</v>
      </c>
      <c r="U30" s="623">
        <v>0</v>
      </c>
      <c r="V30" s="623">
        <v>-76267</v>
      </c>
    </row>
    <row r="31" spans="2:22">
      <c r="B31" s="624" t="s">
        <v>13</v>
      </c>
      <c r="D31" s="625">
        <v>493286</v>
      </c>
      <c r="E31" s="625">
        <v>-8120</v>
      </c>
      <c r="F31" s="625">
        <v>485166</v>
      </c>
      <c r="H31" s="625">
        <v>484976</v>
      </c>
      <c r="I31" s="625">
        <v>-8121</v>
      </c>
      <c r="J31" s="625">
        <v>476855</v>
      </c>
      <c r="L31" s="625">
        <v>501711</v>
      </c>
      <c r="M31" s="625">
        <v>-8121</v>
      </c>
      <c r="N31" s="625">
        <v>493590</v>
      </c>
      <c r="P31" s="625">
        <v>534940</v>
      </c>
      <c r="Q31" s="625">
        <v>-8611</v>
      </c>
      <c r="R31" s="625">
        <v>526329</v>
      </c>
      <c r="T31" s="625">
        <v>521866</v>
      </c>
      <c r="U31" s="625">
        <v>-8610</v>
      </c>
      <c r="V31" s="625">
        <v>513256</v>
      </c>
    </row>
    <row r="32" spans="2:22">
      <c r="B32" s="622" t="s">
        <v>23</v>
      </c>
      <c r="D32" s="623">
        <v>-87310</v>
      </c>
      <c r="E32" s="623">
        <v>0</v>
      </c>
      <c r="F32" s="623">
        <v>-87310</v>
      </c>
      <c r="H32" s="623">
        <v>-88312</v>
      </c>
      <c r="I32" s="623">
        <v>0</v>
      </c>
      <c r="J32" s="623">
        <v>-88312</v>
      </c>
      <c r="L32" s="623">
        <v>-95318</v>
      </c>
      <c r="M32" s="623">
        <v>0</v>
      </c>
      <c r="N32" s="623">
        <v>-95318</v>
      </c>
      <c r="P32" s="623">
        <v>-93231</v>
      </c>
      <c r="Q32" s="623">
        <v>0</v>
      </c>
      <c r="R32" s="623">
        <v>-93231</v>
      </c>
      <c r="T32" s="623">
        <v>-73595</v>
      </c>
      <c r="U32" s="623">
        <v>0</v>
      </c>
      <c r="V32" s="623">
        <v>-73595</v>
      </c>
    </row>
    <row r="33" spans="2:22">
      <c r="B33" s="624" t="s">
        <v>836</v>
      </c>
      <c r="D33" s="625">
        <v>405976</v>
      </c>
      <c r="E33" s="625">
        <v>-8120</v>
      </c>
      <c r="F33" s="625">
        <v>397856</v>
      </c>
      <c r="H33" s="625">
        <v>396664</v>
      </c>
      <c r="I33" s="625">
        <v>-8121</v>
      </c>
      <c r="J33" s="625">
        <v>388543</v>
      </c>
      <c r="L33" s="625">
        <v>406393</v>
      </c>
      <c r="M33" s="625">
        <v>-8121</v>
      </c>
      <c r="N33" s="625">
        <v>398272</v>
      </c>
      <c r="P33" s="625">
        <v>441709</v>
      </c>
      <c r="Q33" s="625">
        <v>-8611</v>
      </c>
      <c r="R33" s="625">
        <v>433098</v>
      </c>
      <c r="T33" s="625">
        <v>448271</v>
      </c>
      <c r="U33" s="625">
        <v>-8610</v>
      </c>
      <c r="V33" s="625">
        <v>439661</v>
      </c>
    </row>
    <row r="34" spans="2:22">
      <c r="B34" s="622" t="s">
        <v>211</v>
      </c>
      <c r="D34" s="623">
        <v>97620</v>
      </c>
      <c r="E34" s="623">
        <v>0</v>
      </c>
      <c r="F34" s="623">
        <v>97620</v>
      </c>
      <c r="H34" s="623">
        <v>108611</v>
      </c>
      <c r="I34" s="623">
        <v>0</v>
      </c>
      <c r="J34" s="623">
        <v>108611</v>
      </c>
      <c r="L34" s="623">
        <v>102573</v>
      </c>
      <c r="M34" s="623">
        <v>0</v>
      </c>
      <c r="N34" s="623">
        <v>102573</v>
      </c>
      <c r="P34" s="623">
        <v>103407</v>
      </c>
      <c r="Q34" s="623">
        <v>0</v>
      </c>
      <c r="R34" s="623">
        <v>103407</v>
      </c>
      <c r="T34" s="623">
        <v>91700</v>
      </c>
      <c r="U34" s="623">
        <v>0</v>
      </c>
      <c r="V34" s="623">
        <v>91700</v>
      </c>
    </row>
    <row r="35" spans="2:22">
      <c r="B35" s="622" t="s">
        <v>44</v>
      </c>
      <c r="D35" s="623">
        <v>-204808</v>
      </c>
      <c r="E35" s="623">
        <v>1948</v>
      </c>
      <c r="F35" s="623">
        <v>-202860</v>
      </c>
      <c r="G35" s="626"/>
      <c r="H35" s="623">
        <v>-303853</v>
      </c>
      <c r="I35" s="623">
        <v>1948</v>
      </c>
      <c r="J35" s="623">
        <v>-301905</v>
      </c>
      <c r="L35" s="623">
        <v>-182470</v>
      </c>
      <c r="M35" s="623">
        <v>1948</v>
      </c>
      <c r="N35" s="623">
        <v>-180522</v>
      </c>
      <c r="P35" s="623">
        <v>-243185</v>
      </c>
      <c r="Q35" s="623">
        <v>-2908</v>
      </c>
      <c r="R35" s="623">
        <v>-246093</v>
      </c>
      <c r="T35" s="623">
        <v>-281592</v>
      </c>
      <c r="U35" s="623">
        <v>-2908</v>
      </c>
      <c r="V35" s="623">
        <v>-284500</v>
      </c>
    </row>
    <row r="36" spans="2:22">
      <c r="B36" s="624" t="s">
        <v>848</v>
      </c>
      <c r="D36" s="625">
        <v>298788</v>
      </c>
      <c r="E36" s="625">
        <v>-6172</v>
      </c>
      <c r="F36" s="625">
        <v>292616</v>
      </c>
      <c r="H36" s="625">
        <v>201422</v>
      </c>
      <c r="I36" s="625">
        <v>-6173</v>
      </c>
      <c r="J36" s="625">
        <v>195249</v>
      </c>
      <c r="L36" s="625">
        <v>326496</v>
      </c>
      <c r="M36" s="625">
        <v>-6173</v>
      </c>
      <c r="N36" s="625">
        <v>320323</v>
      </c>
      <c r="P36" s="625">
        <v>301931</v>
      </c>
      <c r="Q36" s="625">
        <v>-11519</v>
      </c>
      <c r="R36" s="625">
        <v>290412</v>
      </c>
      <c r="T36" s="625">
        <v>258379</v>
      </c>
      <c r="U36" s="625">
        <v>-11518</v>
      </c>
      <c r="V36" s="625">
        <v>246861</v>
      </c>
    </row>
    <row r="37" spans="2:22">
      <c r="B37" s="622" t="s">
        <v>24</v>
      </c>
      <c r="D37" s="623">
        <v>-1084</v>
      </c>
      <c r="E37" s="623">
        <v>2499</v>
      </c>
      <c r="F37" s="623">
        <v>1415</v>
      </c>
      <c r="H37" s="623">
        <v>-8231</v>
      </c>
      <c r="I37" s="623">
        <v>2499</v>
      </c>
      <c r="J37" s="623">
        <v>-5732</v>
      </c>
      <c r="L37" s="623">
        <v>3741</v>
      </c>
      <c r="M37" s="623">
        <v>2498</v>
      </c>
      <c r="N37" s="623">
        <v>6239</v>
      </c>
      <c r="P37" s="623">
        <v>-55491</v>
      </c>
      <c r="Q37" s="623">
        <v>4301</v>
      </c>
      <c r="R37" s="623">
        <v>-51190</v>
      </c>
      <c r="T37" s="623">
        <v>-43011</v>
      </c>
      <c r="U37" s="623">
        <v>4301</v>
      </c>
      <c r="V37" s="623">
        <v>-38710</v>
      </c>
    </row>
    <row r="38" spans="2:22">
      <c r="B38" s="624" t="s">
        <v>2</v>
      </c>
      <c r="D38" s="625">
        <v>297704</v>
      </c>
      <c r="E38" s="625">
        <v>-3673</v>
      </c>
      <c r="F38" s="625">
        <v>294031</v>
      </c>
      <c r="H38" s="625">
        <v>193191</v>
      </c>
      <c r="I38" s="625">
        <v>-3674</v>
      </c>
      <c r="J38" s="625">
        <v>189517</v>
      </c>
      <c r="L38" s="625">
        <v>330237</v>
      </c>
      <c r="M38" s="625">
        <v>-3675</v>
      </c>
      <c r="N38" s="625">
        <v>326562</v>
      </c>
      <c r="P38" s="625">
        <v>246440</v>
      </c>
      <c r="Q38" s="625">
        <v>-7218</v>
      </c>
      <c r="R38" s="625">
        <v>239222</v>
      </c>
      <c r="T38" s="625">
        <v>215368</v>
      </c>
      <c r="U38" s="625">
        <v>-7217</v>
      </c>
      <c r="V38" s="625">
        <v>208151</v>
      </c>
    </row>
  </sheetData>
  <mergeCells count="12">
    <mergeCell ref="P3:R3"/>
    <mergeCell ref="T3:V3"/>
    <mergeCell ref="L3:N3"/>
    <mergeCell ref="B3:B4"/>
    <mergeCell ref="D3:F3"/>
    <mergeCell ref="H3:J3"/>
    <mergeCell ref="P22:R22"/>
    <mergeCell ref="T22:V22"/>
    <mergeCell ref="B22:B23"/>
    <mergeCell ref="D22:F22"/>
    <mergeCell ref="H22:J22"/>
    <mergeCell ref="L22:N22"/>
  </mergeCells>
  <hyperlinks>
    <hyperlink ref="B1" location="Summary!A1" display="Summary" xr:uid="{3B0EA900-8B6B-4E7F-A78D-E406C5965F47}"/>
  </hyperlink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4"/>
  <dimension ref="B1:N163"/>
  <sheetViews>
    <sheetView showGridLines="0" zoomScale="85" zoomScaleNormal="85" workbookViewId="0"/>
  </sheetViews>
  <sheetFormatPr defaultColWidth="9.1796875" defaultRowHeight="14.5"/>
  <cols>
    <col min="2" max="2" width="60.1796875" bestFit="1" customWidth="1"/>
    <col min="3" max="7" width="12.453125" style="150" customWidth="1"/>
    <col min="8" max="8" width="11.1796875" style="4" customWidth="1"/>
    <col min="9" max="9" width="49.54296875" style="4" bestFit="1" customWidth="1"/>
    <col min="10" max="11" width="12.453125" style="1" customWidth="1"/>
    <col min="12" max="14" width="11.453125" customWidth="1"/>
    <col min="15" max="15" width="9.54296875" customWidth="1"/>
  </cols>
  <sheetData>
    <row r="1" spans="2:14">
      <c r="C1" s="1"/>
    </row>
    <row r="2" spans="2:14">
      <c r="C2" s="1"/>
      <c r="D2" s="151" t="s">
        <v>111</v>
      </c>
      <c r="E2" s="151"/>
      <c r="F2" s="151"/>
      <c r="G2" s="151"/>
      <c r="I2"/>
      <c r="K2" s="151" t="s">
        <v>111</v>
      </c>
    </row>
    <row r="4" spans="2:14" ht="15.5">
      <c r="B4" s="455" t="str">
        <f>B81</f>
        <v>3T24</v>
      </c>
      <c r="C4" s="53"/>
      <c r="D4" s="53"/>
      <c r="E4" s="53"/>
      <c r="F4" s="53"/>
      <c r="G4" s="53"/>
      <c r="I4" s="455" t="s">
        <v>1117</v>
      </c>
      <c r="J4" s="53"/>
      <c r="K4" s="53"/>
      <c r="L4" s="53"/>
      <c r="M4" s="53"/>
      <c r="N4" s="53"/>
    </row>
    <row r="5" spans="2:14">
      <c r="C5" s="1"/>
      <c r="D5" s="1"/>
      <c r="E5" s="1"/>
      <c r="F5" s="1"/>
      <c r="G5" s="1"/>
      <c r="H5"/>
      <c r="I5" s="332"/>
      <c r="J5" s="333"/>
      <c r="K5" s="333"/>
      <c r="L5" s="334"/>
      <c r="M5" s="334"/>
      <c r="N5" s="334"/>
    </row>
    <row r="6" spans="2:14">
      <c r="B6" s="165" t="s">
        <v>612</v>
      </c>
      <c r="C6" s="219" t="s">
        <v>17</v>
      </c>
      <c r="D6" s="219" t="s">
        <v>223</v>
      </c>
      <c r="E6" s="219" t="s">
        <v>362</v>
      </c>
      <c r="F6" s="219" t="s">
        <v>343</v>
      </c>
      <c r="G6" s="220" t="s">
        <v>493</v>
      </c>
      <c r="H6"/>
      <c r="I6" s="165" t="s">
        <v>613</v>
      </c>
      <c r="J6" s="164" t="s">
        <v>17</v>
      </c>
      <c r="K6" s="164" t="s">
        <v>223</v>
      </c>
      <c r="L6" s="164" t="s">
        <v>362</v>
      </c>
      <c r="M6" s="164" t="s">
        <v>343</v>
      </c>
      <c r="N6" s="164" t="s">
        <v>493</v>
      </c>
    </row>
    <row r="7" spans="2:14" ht="15" customHeight="1">
      <c r="B7" s="332" t="s">
        <v>56</v>
      </c>
      <c r="C7" s="477"/>
      <c r="D7" s="477"/>
      <c r="E7" s="477"/>
      <c r="F7" s="477"/>
      <c r="G7" s="477"/>
      <c r="H7"/>
      <c r="I7" s="332" t="s">
        <v>35</v>
      </c>
      <c r="J7" s="477"/>
      <c r="K7" s="477"/>
      <c r="L7" s="477"/>
      <c r="M7" s="477"/>
      <c r="N7" s="477"/>
    </row>
    <row r="8" spans="2:14" ht="15" customHeight="1">
      <c r="B8" s="194" t="s">
        <v>57</v>
      </c>
      <c r="C8" s="327">
        <v>9966436.1965740696</v>
      </c>
      <c r="D8" s="327">
        <v>164502490.83697844</v>
      </c>
      <c r="E8" s="327">
        <v>14227262.07</v>
      </c>
      <c r="F8" s="327">
        <v>21234709.835000001</v>
      </c>
      <c r="G8" s="327">
        <v>53884557.439999998</v>
      </c>
      <c r="H8"/>
      <c r="I8" s="194" t="s">
        <v>34</v>
      </c>
      <c r="J8" s="327">
        <f t="shared" ref="J8:J40" si="0">C8</f>
        <v>9966436.1965740696</v>
      </c>
      <c r="K8" s="327">
        <f t="shared" ref="K8:K40" si="1">D8</f>
        <v>164502490.83697844</v>
      </c>
      <c r="L8" s="327">
        <f t="shared" ref="L8:L40" si="2">E8</f>
        <v>14227262.07</v>
      </c>
      <c r="M8" s="327">
        <f t="shared" ref="M8:M40" si="3">F8</f>
        <v>21234709.835000001</v>
      </c>
      <c r="N8" s="327">
        <f t="shared" ref="N8:N40" si="4">G8</f>
        <v>53884557.439999998</v>
      </c>
    </row>
    <row r="9" spans="2:14" ht="15" customHeight="1">
      <c r="B9" s="148" t="s">
        <v>429</v>
      </c>
      <c r="C9" s="326">
        <v>-136154.47038022001</v>
      </c>
      <c r="D9" s="326">
        <v>-725076.92131380003</v>
      </c>
      <c r="E9" s="326">
        <v>-1275369.3399999999</v>
      </c>
      <c r="F9" s="326">
        <v>0</v>
      </c>
      <c r="G9" s="326">
        <v>0</v>
      </c>
      <c r="H9"/>
      <c r="I9" s="148" t="s">
        <v>389</v>
      </c>
      <c r="J9" s="326">
        <f t="shared" si="0"/>
        <v>-136154.47038022001</v>
      </c>
      <c r="K9" s="326">
        <f t="shared" si="1"/>
        <v>-725076.92131380003</v>
      </c>
      <c r="L9" s="326">
        <f t="shared" si="2"/>
        <v>-1275369.3399999999</v>
      </c>
      <c r="M9" s="326">
        <f t="shared" si="3"/>
        <v>0</v>
      </c>
      <c r="N9" s="326">
        <f t="shared" si="4"/>
        <v>0</v>
      </c>
    </row>
    <row r="10" spans="2:14" ht="15" customHeight="1">
      <c r="B10" s="195" t="s">
        <v>172</v>
      </c>
      <c r="C10" s="329">
        <v>9830281.726193849</v>
      </c>
      <c r="D10" s="329">
        <v>163777413.91566464</v>
      </c>
      <c r="E10" s="329">
        <v>12951892.73</v>
      </c>
      <c r="F10" s="329">
        <v>21234709.835000001</v>
      </c>
      <c r="G10" s="329">
        <v>53884557.439999998</v>
      </c>
      <c r="H10"/>
      <c r="I10" s="195" t="s">
        <v>122</v>
      </c>
      <c r="J10" s="329">
        <f t="shared" si="0"/>
        <v>9830281.726193849</v>
      </c>
      <c r="K10" s="329">
        <f t="shared" si="1"/>
        <v>163777413.91566464</v>
      </c>
      <c r="L10" s="329">
        <f t="shared" si="2"/>
        <v>12951892.73</v>
      </c>
      <c r="M10" s="329">
        <f t="shared" si="3"/>
        <v>21234709.835000001</v>
      </c>
      <c r="N10" s="329">
        <f t="shared" si="4"/>
        <v>53884557.439999998</v>
      </c>
    </row>
    <row r="11" spans="2:14" ht="15" customHeight="1">
      <c r="B11" s="148" t="s">
        <v>372</v>
      </c>
      <c r="C11" s="326">
        <v>-360302.04611540999</v>
      </c>
      <c r="D11" s="326">
        <v>-8689770.3747045044</v>
      </c>
      <c r="E11" s="326">
        <v>-1175190.6950000001</v>
      </c>
      <c r="F11" s="326">
        <v>-2062865.0900000003</v>
      </c>
      <c r="G11" s="326">
        <v>-4448760.7450000001</v>
      </c>
      <c r="H11"/>
      <c r="I11" s="148" t="s">
        <v>368</v>
      </c>
      <c r="J11" s="326">
        <f t="shared" si="0"/>
        <v>-360302.04611540999</v>
      </c>
      <c r="K11" s="326">
        <f t="shared" si="1"/>
        <v>-8689770.3747045044</v>
      </c>
      <c r="L11" s="326">
        <f t="shared" si="2"/>
        <v>-1175190.6950000001</v>
      </c>
      <c r="M11" s="326">
        <f t="shared" si="3"/>
        <v>-2062865.0900000003</v>
      </c>
      <c r="N11" s="326">
        <f t="shared" si="4"/>
        <v>-4448760.7450000001</v>
      </c>
    </row>
    <row r="12" spans="2:14" ht="15" hidden="1" customHeight="1">
      <c r="B12" s="194" t="s">
        <v>373</v>
      </c>
      <c r="C12" s="327" t="e">
        <v>#REF!</v>
      </c>
      <c r="D12" s="327" t="e">
        <v>#REF!</v>
      </c>
      <c r="E12" s="327">
        <v>0</v>
      </c>
      <c r="F12" s="327">
        <v>0</v>
      </c>
      <c r="G12" s="327">
        <v>0</v>
      </c>
      <c r="H12"/>
      <c r="I12" s="194" t="s">
        <v>373</v>
      </c>
      <c r="J12" s="327" t="e">
        <f t="shared" si="0"/>
        <v>#REF!</v>
      </c>
      <c r="K12" s="327" t="e">
        <f t="shared" si="1"/>
        <v>#REF!</v>
      </c>
      <c r="L12" s="327">
        <f t="shared" si="2"/>
        <v>0</v>
      </c>
      <c r="M12" s="327">
        <f t="shared" si="3"/>
        <v>0</v>
      </c>
      <c r="N12" s="327">
        <f t="shared" si="4"/>
        <v>0</v>
      </c>
    </row>
    <row r="13" spans="2:14" ht="15" hidden="1" customHeight="1">
      <c r="B13" s="148" t="s">
        <v>534</v>
      </c>
      <c r="C13" s="326" t="e">
        <v>#REF!</v>
      </c>
      <c r="D13" s="326" t="e">
        <v>#REF!</v>
      </c>
      <c r="E13" s="326">
        <v>0</v>
      </c>
      <c r="F13" s="326">
        <v>0</v>
      </c>
      <c r="G13" s="326">
        <v>0</v>
      </c>
      <c r="H13"/>
      <c r="I13" s="148" t="s">
        <v>534</v>
      </c>
      <c r="J13" s="326" t="e">
        <f t="shared" si="0"/>
        <v>#REF!</v>
      </c>
      <c r="K13" s="326" t="e">
        <f t="shared" si="1"/>
        <v>#REF!</v>
      </c>
      <c r="L13" s="326">
        <f t="shared" si="2"/>
        <v>0</v>
      </c>
      <c r="M13" s="326">
        <f t="shared" si="3"/>
        <v>0</v>
      </c>
      <c r="N13" s="326">
        <f t="shared" si="4"/>
        <v>0</v>
      </c>
    </row>
    <row r="14" spans="2:14" ht="15" customHeight="1">
      <c r="B14" s="194" t="s">
        <v>377</v>
      </c>
      <c r="C14" s="327">
        <v>-422664.49638468999</v>
      </c>
      <c r="D14" s="327">
        <v>-5555924.9353399985</v>
      </c>
      <c r="E14" s="327">
        <v>-164860.715</v>
      </c>
      <c r="F14" s="327">
        <v>-266874.90500000003</v>
      </c>
      <c r="G14" s="327">
        <v>-698430.12499999977</v>
      </c>
      <c r="H14"/>
      <c r="I14" s="194" t="s">
        <v>374</v>
      </c>
      <c r="J14" s="327">
        <f t="shared" si="0"/>
        <v>-422664.49638468999</v>
      </c>
      <c r="K14" s="327">
        <f t="shared" si="1"/>
        <v>-5555924.9353399985</v>
      </c>
      <c r="L14" s="327">
        <f t="shared" si="2"/>
        <v>-164860.715</v>
      </c>
      <c r="M14" s="327">
        <f t="shared" si="3"/>
        <v>-266874.90500000003</v>
      </c>
      <c r="N14" s="327">
        <f t="shared" si="4"/>
        <v>-698430.12499999977</v>
      </c>
    </row>
    <row r="15" spans="2:14" ht="15" customHeight="1">
      <c r="B15" s="148" t="s">
        <v>607</v>
      </c>
      <c r="C15" s="326">
        <v>0</v>
      </c>
      <c r="D15" s="326">
        <v>0</v>
      </c>
      <c r="E15" s="326">
        <v>0</v>
      </c>
      <c r="F15" s="326">
        <v>0</v>
      </c>
      <c r="G15" s="326">
        <v>0</v>
      </c>
      <c r="H15"/>
      <c r="I15" s="148" t="s">
        <v>608</v>
      </c>
      <c r="J15" s="326">
        <f t="shared" si="0"/>
        <v>0</v>
      </c>
      <c r="K15" s="326">
        <f t="shared" si="1"/>
        <v>0</v>
      </c>
      <c r="L15" s="326">
        <f t="shared" si="2"/>
        <v>0</v>
      </c>
      <c r="M15" s="326">
        <f t="shared" si="3"/>
        <v>0</v>
      </c>
      <c r="N15" s="326">
        <f t="shared" si="4"/>
        <v>0</v>
      </c>
    </row>
    <row r="16" spans="2:14" s="77" customFormat="1" ht="15" customHeight="1">
      <c r="B16" s="195" t="s">
        <v>81</v>
      </c>
      <c r="C16" s="329">
        <v>-782966.5425001001</v>
      </c>
      <c r="D16" s="329">
        <v>-14245695.310044503</v>
      </c>
      <c r="E16" s="329">
        <v>-1340051.4100000001</v>
      </c>
      <c r="F16" s="329">
        <v>-2329739.9950000001</v>
      </c>
      <c r="G16" s="329">
        <v>-5147190.87</v>
      </c>
      <c r="I16" s="195" t="s">
        <v>375</v>
      </c>
      <c r="J16" s="329">
        <f t="shared" si="0"/>
        <v>-782966.5425001001</v>
      </c>
      <c r="K16" s="329">
        <f t="shared" si="1"/>
        <v>-14245695.310044503</v>
      </c>
      <c r="L16" s="329">
        <f t="shared" si="2"/>
        <v>-1340051.4100000001</v>
      </c>
      <c r="M16" s="329">
        <f t="shared" si="3"/>
        <v>-2329739.9950000001</v>
      </c>
      <c r="N16" s="329">
        <f t="shared" si="4"/>
        <v>-5147190.87</v>
      </c>
    </row>
    <row r="17" spans="2:14" ht="15" customHeight="1">
      <c r="B17" s="216" t="s">
        <v>173</v>
      </c>
      <c r="C17" s="328">
        <v>9047315.183693748</v>
      </c>
      <c r="D17" s="328">
        <v>149531718.60562015</v>
      </c>
      <c r="E17" s="328">
        <v>11611841.32</v>
      </c>
      <c r="F17" s="328">
        <v>18904969.84</v>
      </c>
      <c r="G17" s="328">
        <v>48737366.57</v>
      </c>
      <c r="H17"/>
      <c r="I17" s="216" t="s">
        <v>699</v>
      </c>
      <c r="J17" s="328">
        <f t="shared" si="0"/>
        <v>9047315.183693748</v>
      </c>
      <c r="K17" s="328">
        <f t="shared" si="1"/>
        <v>149531718.60562015</v>
      </c>
      <c r="L17" s="328">
        <f t="shared" si="2"/>
        <v>11611841.32</v>
      </c>
      <c r="M17" s="328">
        <f t="shared" si="3"/>
        <v>18904969.84</v>
      </c>
      <c r="N17" s="328">
        <f t="shared" si="4"/>
        <v>48737366.57</v>
      </c>
    </row>
    <row r="18" spans="2:14" ht="15" customHeight="1">
      <c r="B18" s="195" t="s">
        <v>174</v>
      </c>
      <c r="C18" s="329"/>
      <c r="D18" s="329"/>
      <c r="E18" s="329"/>
      <c r="F18" s="329"/>
      <c r="G18" s="329"/>
      <c r="H18"/>
      <c r="I18" s="195" t="s">
        <v>28</v>
      </c>
      <c r="J18" s="329">
        <f t="shared" si="0"/>
        <v>0</v>
      </c>
      <c r="K18" s="329">
        <f t="shared" si="1"/>
        <v>0</v>
      </c>
      <c r="L18" s="329">
        <f t="shared" si="2"/>
        <v>0</v>
      </c>
      <c r="M18" s="329">
        <f t="shared" si="3"/>
        <v>0</v>
      </c>
      <c r="N18" s="329">
        <f t="shared" si="4"/>
        <v>0</v>
      </c>
    </row>
    <row r="19" spans="2:14" ht="15" customHeight="1">
      <c r="B19" s="148" t="s">
        <v>60</v>
      </c>
      <c r="C19" s="326">
        <v>-669800.33931988</v>
      </c>
      <c r="D19" s="326">
        <v>-8122135.5231236964</v>
      </c>
      <c r="E19" s="326">
        <v>-480445.30499999993</v>
      </c>
      <c r="F19" s="326">
        <v>-717797.16</v>
      </c>
      <c r="G19" s="326">
        <v>-434693</v>
      </c>
      <c r="H19"/>
      <c r="I19" s="148" t="s">
        <v>26</v>
      </c>
      <c r="J19" s="326">
        <f t="shared" si="0"/>
        <v>-669800.33931988</v>
      </c>
      <c r="K19" s="326">
        <f t="shared" si="1"/>
        <v>-8122135.5231236964</v>
      </c>
      <c r="L19" s="326">
        <f t="shared" si="2"/>
        <v>-480445.30499999993</v>
      </c>
      <c r="M19" s="326">
        <f t="shared" si="3"/>
        <v>-717797.16</v>
      </c>
      <c r="N19" s="326">
        <f t="shared" si="4"/>
        <v>-434693</v>
      </c>
    </row>
    <row r="20" spans="2:14" ht="15" customHeight="1">
      <c r="B20" s="194" t="s">
        <v>27</v>
      </c>
      <c r="C20" s="327">
        <v>-48250.187455029998</v>
      </c>
      <c r="D20" s="327">
        <v>-802870.97374789987</v>
      </c>
      <c r="E20" s="327">
        <v>-16445.154999999999</v>
      </c>
      <c r="F20" s="327">
        <v>-14162.025</v>
      </c>
      <c r="G20" s="327">
        <v>-351.30999999999767</v>
      </c>
      <c r="H20"/>
      <c r="I20" s="194" t="s">
        <v>27</v>
      </c>
      <c r="J20" s="327">
        <f t="shared" si="0"/>
        <v>-48250.187455029998</v>
      </c>
      <c r="K20" s="327">
        <f t="shared" si="1"/>
        <v>-802870.97374789987</v>
      </c>
      <c r="L20" s="327">
        <f t="shared" si="2"/>
        <v>-16445.154999999999</v>
      </c>
      <c r="M20" s="327">
        <f t="shared" si="3"/>
        <v>-14162.025</v>
      </c>
      <c r="N20" s="327">
        <f t="shared" si="4"/>
        <v>-351.30999999999767</v>
      </c>
    </row>
    <row r="21" spans="2:14" ht="15" customHeight="1">
      <c r="B21" s="148" t="s">
        <v>430</v>
      </c>
      <c r="C21" s="326">
        <v>-510969.92457251996</v>
      </c>
      <c r="D21" s="326">
        <v>-4233700.6046311995</v>
      </c>
      <c r="E21" s="326">
        <v>-203925.65499999997</v>
      </c>
      <c r="F21" s="326">
        <v>-356389.39500000002</v>
      </c>
      <c r="G21" s="326">
        <v>-1739588.7849999997</v>
      </c>
      <c r="H21"/>
      <c r="I21" s="148" t="s">
        <v>39</v>
      </c>
      <c r="J21" s="326">
        <f t="shared" si="0"/>
        <v>-510969.92457251996</v>
      </c>
      <c r="K21" s="326">
        <f t="shared" si="1"/>
        <v>-4233700.6046311995</v>
      </c>
      <c r="L21" s="326">
        <f t="shared" si="2"/>
        <v>-203925.65499999997</v>
      </c>
      <c r="M21" s="326">
        <f t="shared" si="3"/>
        <v>-356389.39500000002</v>
      </c>
      <c r="N21" s="326">
        <f t="shared" si="4"/>
        <v>-1739588.7849999997</v>
      </c>
    </row>
    <row r="22" spans="2:14" ht="15" customHeight="1">
      <c r="B22" s="194" t="s">
        <v>431</v>
      </c>
      <c r="C22" s="327">
        <v>-116146.26148813</v>
      </c>
      <c r="D22" s="327">
        <v>-1562677.2698351999</v>
      </c>
      <c r="E22" s="327">
        <v>-31284.755000000001</v>
      </c>
      <c r="F22" s="327">
        <v>-36320.499999999993</v>
      </c>
      <c r="G22" s="327">
        <v>-420625.23499999999</v>
      </c>
      <c r="H22"/>
      <c r="I22" s="194" t="s">
        <v>42</v>
      </c>
      <c r="J22" s="327">
        <f t="shared" si="0"/>
        <v>-116146.26148813</v>
      </c>
      <c r="K22" s="327">
        <f t="shared" si="1"/>
        <v>-1562677.2698351999</v>
      </c>
      <c r="L22" s="327">
        <f t="shared" si="2"/>
        <v>-31284.755000000001</v>
      </c>
      <c r="M22" s="327">
        <f t="shared" si="3"/>
        <v>-36320.499999999993</v>
      </c>
      <c r="N22" s="327">
        <f t="shared" si="4"/>
        <v>-420625.23499999999</v>
      </c>
    </row>
    <row r="23" spans="2:14" ht="15" customHeight="1">
      <c r="B23" s="148" t="s">
        <v>76</v>
      </c>
      <c r="C23" s="327">
        <v>-1345166.7128355601</v>
      </c>
      <c r="D23" s="327">
        <v>-14721384.371337995</v>
      </c>
      <c r="E23" s="327">
        <v>-732100.87</v>
      </c>
      <c r="F23" s="327">
        <v>-1124669.0799999998</v>
      </c>
      <c r="G23" s="327">
        <v>-2595258.3299999996</v>
      </c>
      <c r="H23"/>
      <c r="I23" s="148" t="s">
        <v>760</v>
      </c>
      <c r="J23" s="326">
        <v>-77375.875843560003</v>
      </c>
      <c r="K23" s="326">
        <v>-1429250.3553018998</v>
      </c>
      <c r="L23" s="326">
        <v>-45572.184999999998</v>
      </c>
      <c r="M23" s="326">
        <v>-69779.200000000012</v>
      </c>
      <c r="N23" s="326">
        <v>-235181.69</v>
      </c>
    </row>
    <row r="24" spans="2:14" ht="15" customHeight="1">
      <c r="B24" s="194" t="s">
        <v>182</v>
      </c>
      <c r="C24" s="327">
        <v>-898428.06366480002</v>
      </c>
      <c r="D24" s="327">
        <v>-15021350.5052124</v>
      </c>
      <c r="E24" s="327">
        <v>-1358888.88</v>
      </c>
      <c r="F24" s="327">
        <v>-2307503.355</v>
      </c>
      <c r="G24" s="327">
        <v>-7213241.6349999979</v>
      </c>
      <c r="H24"/>
      <c r="I24" s="194" t="s">
        <v>23</v>
      </c>
      <c r="J24" s="327">
        <f t="shared" si="0"/>
        <v>-898428.06366480002</v>
      </c>
      <c r="K24" s="327">
        <f t="shared" si="1"/>
        <v>-15021350.5052124</v>
      </c>
      <c r="L24" s="327">
        <f t="shared" si="2"/>
        <v>-1358888.88</v>
      </c>
      <c r="M24" s="327">
        <f t="shared" si="3"/>
        <v>-2307503.355</v>
      </c>
      <c r="N24" s="327">
        <f t="shared" si="4"/>
        <v>-7213241.6349999979</v>
      </c>
    </row>
    <row r="25" spans="2:14" ht="15" customHeight="1">
      <c r="B25" s="195" t="s">
        <v>670</v>
      </c>
      <c r="C25" s="329">
        <v>-2243594.7765003601</v>
      </c>
      <c r="D25" s="329">
        <v>-29742734.876550395</v>
      </c>
      <c r="E25" s="329">
        <v>-2090989.7500000002</v>
      </c>
      <c r="F25" s="329">
        <v>-3432172.4350000001</v>
      </c>
      <c r="G25" s="329">
        <v>-9808499.964999998</v>
      </c>
      <c r="H25"/>
      <c r="I25" s="195" t="s">
        <v>29</v>
      </c>
      <c r="J25" s="329">
        <f t="shared" si="0"/>
        <v>-2243594.7765003601</v>
      </c>
      <c r="K25" s="329">
        <f t="shared" si="1"/>
        <v>-29742734.876550395</v>
      </c>
      <c r="L25" s="329">
        <f t="shared" si="2"/>
        <v>-2090989.7500000002</v>
      </c>
      <c r="M25" s="329">
        <f t="shared" si="3"/>
        <v>-3432172.4350000001</v>
      </c>
      <c r="N25" s="329">
        <f t="shared" si="4"/>
        <v>-9808499.964999998</v>
      </c>
    </row>
    <row r="26" spans="2:14" ht="15" customHeight="1">
      <c r="B26" s="195" t="s">
        <v>152</v>
      </c>
      <c r="C26" s="329">
        <v>6803720.4071933879</v>
      </c>
      <c r="D26" s="329">
        <v>119788983.72906975</v>
      </c>
      <c r="E26" s="329">
        <v>9520851.5700000003</v>
      </c>
      <c r="F26" s="329">
        <v>15472797.404999999</v>
      </c>
      <c r="G26" s="329">
        <v>38928866.605000004</v>
      </c>
      <c r="H26"/>
      <c r="I26" s="195" t="s">
        <v>40</v>
      </c>
      <c r="J26" s="329">
        <f t="shared" si="0"/>
        <v>6803720.4071933879</v>
      </c>
      <c r="K26" s="329">
        <f t="shared" si="1"/>
        <v>119788983.72906975</v>
      </c>
      <c r="L26" s="329">
        <f t="shared" si="2"/>
        <v>9520851.5700000003</v>
      </c>
      <c r="M26" s="329">
        <f t="shared" si="3"/>
        <v>15472797.404999999</v>
      </c>
      <c r="N26" s="329">
        <f t="shared" si="4"/>
        <v>38928866.605000004</v>
      </c>
    </row>
    <row r="27" spans="2:14" ht="15" customHeight="1">
      <c r="B27" s="148" t="s">
        <v>307</v>
      </c>
      <c r="C27" s="326">
        <v>0</v>
      </c>
      <c r="D27" s="326">
        <v>0</v>
      </c>
      <c r="E27" s="326">
        <v>0</v>
      </c>
      <c r="F27" s="326">
        <v>0</v>
      </c>
      <c r="G27" s="326">
        <v>0</v>
      </c>
      <c r="H27"/>
      <c r="I27" s="148" t="s">
        <v>211</v>
      </c>
      <c r="J27" s="326">
        <f t="shared" si="0"/>
        <v>0</v>
      </c>
      <c r="K27" s="326">
        <f t="shared" si="1"/>
        <v>0</v>
      </c>
      <c r="L27" s="326">
        <f t="shared" si="2"/>
        <v>0</v>
      </c>
      <c r="M27" s="326">
        <f t="shared" si="3"/>
        <v>0</v>
      </c>
      <c r="N27" s="326">
        <f t="shared" si="4"/>
        <v>0</v>
      </c>
    </row>
    <row r="28" spans="2:14" ht="15" customHeight="1">
      <c r="B28" s="194" t="s">
        <v>64</v>
      </c>
      <c r="C28" s="327">
        <v>254121.51605954001</v>
      </c>
      <c r="D28" s="327">
        <v>3558712.4489424005</v>
      </c>
      <c r="E28" s="327">
        <v>236312.00999999998</v>
      </c>
      <c r="F28" s="327">
        <v>696013</v>
      </c>
      <c r="G28" s="327">
        <v>4562417.9000000013</v>
      </c>
      <c r="H28"/>
      <c r="I28" s="194" t="s">
        <v>30</v>
      </c>
      <c r="J28" s="327">
        <f t="shared" si="0"/>
        <v>254121.51605954001</v>
      </c>
      <c r="K28" s="327">
        <f t="shared" si="1"/>
        <v>3558712.4489424005</v>
      </c>
      <c r="L28" s="327">
        <f t="shared" si="2"/>
        <v>236312.00999999998</v>
      </c>
      <c r="M28" s="327">
        <f t="shared" si="3"/>
        <v>696013</v>
      </c>
      <c r="N28" s="327">
        <f t="shared" si="4"/>
        <v>4562417.9000000013</v>
      </c>
    </row>
    <row r="29" spans="2:14" ht="15" customHeight="1">
      <c r="B29" s="148" t="s">
        <v>378</v>
      </c>
      <c r="C29" s="326">
        <v>-5919.8947101499998</v>
      </c>
      <c r="D29" s="326">
        <v>-30009727.530864891</v>
      </c>
      <c r="E29" s="326">
        <v>39412.544999999991</v>
      </c>
      <c r="F29" s="326">
        <v>-191521.82499999998</v>
      </c>
      <c r="G29" s="326">
        <v>-22721525.664999999</v>
      </c>
      <c r="H29"/>
      <c r="I29" s="148" t="s">
        <v>376</v>
      </c>
      <c r="J29" s="326">
        <f t="shared" si="0"/>
        <v>-5919.8947101499998</v>
      </c>
      <c r="K29" s="326">
        <f t="shared" si="1"/>
        <v>-30009727.530864891</v>
      </c>
      <c r="L29" s="326">
        <f t="shared" si="2"/>
        <v>39412.544999999991</v>
      </c>
      <c r="M29" s="326">
        <f t="shared" si="3"/>
        <v>-191521.82499999998</v>
      </c>
      <c r="N29" s="326">
        <f t="shared" si="4"/>
        <v>-22721525.664999999</v>
      </c>
    </row>
    <row r="30" spans="2:14" ht="15" hidden="1" customHeight="1">
      <c r="B30" s="194" t="s">
        <v>433</v>
      </c>
      <c r="C30" s="327">
        <v>0</v>
      </c>
      <c r="D30" s="327">
        <v>0</v>
      </c>
      <c r="E30" s="327">
        <v>0</v>
      </c>
      <c r="F30" s="327">
        <v>0</v>
      </c>
      <c r="G30" s="327">
        <v>0</v>
      </c>
      <c r="H30"/>
      <c r="I30" s="194" t="s">
        <v>392</v>
      </c>
      <c r="J30" s="327">
        <f t="shared" si="0"/>
        <v>0</v>
      </c>
      <c r="K30" s="327">
        <f t="shared" si="1"/>
        <v>0</v>
      </c>
      <c r="L30" s="327">
        <f t="shared" si="2"/>
        <v>0</v>
      </c>
      <c r="M30" s="327">
        <f t="shared" si="3"/>
        <v>0</v>
      </c>
      <c r="N30" s="327">
        <f t="shared" si="4"/>
        <v>0</v>
      </c>
    </row>
    <row r="31" spans="2:14" ht="15" hidden="1" customHeight="1">
      <c r="B31" s="148" t="s">
        <v>400</v>
      </c>
      <c r="C31" s="326">
        <v>0</v>
      </c>
      <c r="D31" s="326">
        <v>0</v>
      </c>
      <c r="E31" s="326">
        <v>0</v>
      </c>
      <c r="F31" s="326">
        <v>0</v>
      </c>
      <c r="G31" s="326">
        <v>0</v>
      </c>
      <c r="H31"/>
      <c r="I31" s="148" t="s">
        <v>545</v>
      </c>
      <c r="J31" s="326">
        <f t="shared" si="0"/>
        <v>0</v>
      </c>
      <c r="K31" s="326">
        <f t="shared" si="1"/>
        <v>0</v>
      </c>
      <c r="L31" s="326">
        <f t="shared" si="2"/>
        <v>0</v>
      </c>
      <c r="M31" s="326">
        <f t="shared" si="3"/>
        <v>0</v>
      </c>
      <c r="N31" s="326">
        <f t="shared" si="4"/>
        <v>0</v>
      </c>
    </row>
    <row r="32" spans="2:14" ht="15" hidden="1" customHeight="1">
      <c r="B32" s="194" t="s">
        <v>401</v>
      </c>
      <c r="C32" s="327">
        <v>0</v>
      </c>
      <c r="D32" s="327">
        <v>0</v>
      </c>
      <c r="E32" s="327">
        <v>0</v>
      </c>
      <c r="F32" s="327">
        <v>0</v>
      </c>
      <c r="G32" s="327">
        <v>0</v>
      </c>
      <c r="H32"/>
      <c r="I32" s="194" t="s">
        <v>546</v>
      </c>
      <c r="J32" s="327">
        <f t="shared" si="0"/>
        <v>0</v>
      </c>
      <c r="K32" s="327">
        <f t="shared" si="1"/>
        <v>0</v>
      </c>
      <c r="L32" s="327">
        <f t="shared" si="2"/>
        <v>0</v>
      </c>
      <c r="M32" s="327">
        <f t="shared" si="3"/>
        <v>0</v>
      </c>
      <c r="N32" s="327">
        <f t="shared" si="4"/>
        <v>0</v>
      </c>
    </row>
    <row r="33" spans="2:14" ht="15" hidden="1" customHeight="1">
      <c r="B33" s="148" t="s">
        <v>402</v>
      </c>
      <c r="C33" s="326">
        <v>0</v>
      </c>
      <c r="D33" s="326">
        <v>0</v>
      </c>
      <c r="E33" s="326">
        <v>0</v>
      </c>
      <c r="F33" s="326">
        <v>0</v>
      </c>
      <c r="G33" s="326">
        <v>0</v>
      </c>
      <c r="H33"/>
      <c r="I33" s="148" t="s">
        <v>394</v>
      </c>
      <c r="J33" s="326">
        <f t="shared" si="0"/>
        <v>0</v>
      </c>
      <c r="K33" s="326">
        <f t="shared" si="1"/>
        <v>0</v>
      </c>
      <c r="L33" s="326">
        <f t="shared" si="2"/>
        <v>0</v>
      </c>
      <c r="M33" s="326">
        <f t="shared" si="3"/>
        <v>0</v>
      </c>
      <c r="N33" s="326">
        <f t="shared" si="4"/>
        <v>0</v>
      </c>
    </row>
    <row r="34" spans="2:14" ht="15" customHeight="1">
      <c r="B34" s="194" t="s">
        <v>434</v>
      </c>
      <c r="C34" s="327">
        <v>0</v>
      </c>
      <c r="D34" s="327">
        <v>0</v>
      </c>
      <c r="E34" s="327">
        <v>0</v>
      </c>
      <c r="F34" s="327">
        <v>0</v>
      </c>
      <c r="G34" s="327">
        <v>0</v>
      </c>
      <c r="H34"/>
      <c r="I34" s="194" t="s">
        <v>32</v>
      </c>
      <c r="J34" s="327">
        <f t="shared" si="0"/>
        <v>0</v>
      </c>
      <c r="K34" s="327">
        <f t="shared" si="1"/>
        <v>0</v>
      </c>
      <c r="L34" s="327">
        <f t="shared" si="2"/>
        <v>0</v>
      </c>
      <c r="M34" s="327">
        <f t="shared" si="3"/>
        <v>0</v>
      </c>
      <c r="N34" s="327">
        <f t="shared" si="4"/>
        <v>0</v>
      </c>
    </row>
    <row r="35" spans="2:14" s="77" customFormat="1">
      <c r="B35" s="472" t="s">
        <v>435</v>
      </c>
      <c r="C35" s="473">
        <v>248201.62134939001</v>
      </c>
      <c r="D35" s="473">
        <v>-26451015.08192249</v>
      </c>
      <c r="E35" s="473">
        <v>275724.55499999999</v>
      </c>
      <c r="F35" s="473">
        <v>504491.17499999999</v>
      </c>
      <c r="G35" s="473">
        <v>-18159107.764999997</v>
      </c>
      <c r="H35" s="474"/>
      <c r="I35" s="472" t="s">
        <v>44</v>
      </c>
      <c r="J35" s="473">
        <f t="shared" si="0"/>
        <v>248201.62134939001</v>
      </c>
      <c r="K35" s="473">
        <f t="shared" si="1"/>
        <v>-26451015.08192249</v>
      </c>
      <c r="L35" s="473">
        <f t="shared" si="2"/>
        <v>275724.55499999999</v>
      </c>
      <c r="M35" s="473">
        <f t="shared" si="3"/>
        <v>504491.17499999999</v>
      </c>
      <c r="N35" s="473">
        <f t="shared" si="4"/>
        <v>-18159107.764999997</v>
      </c>
    </row>
    <row r="36" spans="2:14">
      <c r="B36" s="195" t="s">
        <v>176</v>
      </c>
      <c r="C36" s="331">
        <v>7051922.0285427775</v>
      </c>
      <c r="D36" s="331">
        <v>93337968.647147268</v>
      </c>
      <c r="E36" s="331">
        <v>9796576.125</v>
      </c>
      <c r="F36" s="331">
        <v>15977288.58</v>
      </c>
      <c r="G36" s="331">
        <v>20769758.840000007</v>
      </c>
      <c r="I36" s="195" t="s">
        <v>45</v>
      </c>
      <c r="J36" s="331">
        <f t="shared" si="0"/>
        <v>7051922.0285427775</v>
      </c>
      <c r="K36" s="331">
        <f t="shared" si="1"/>
        <v>93337968.647147268</v>
      </c>
      <c r="L36" s="331">
        <f t="shared" si="2"/>
        <v>9796576.125</v>
      </c>
      <c r="M36" s="331">
        <f t="shared" si="3"/>
        <v>15977288.58</v>
      </c>
      <c r="N36" s="331">
        <f t="shared" si="4"/>
        <v>20769758.840000007</v>
      </c>
    </row>
    <row r="37" spans="2:14">
      <c r="B37" s="149" t="s">
        <v>352</v>
      </c>
      <c r="C37" s="330">
        <v>-384350.66226387006</v>
      </c>
      <c r="D37" s="330">
        <v>1654212.7624832988</v>
      </c>
      <c r="E37" s="330">
        <v>-837339.28500000003</v>
      </c>
      <c r="F37" s="330">
        <v>-1275898.4700000002</v>
      </c>
      <c r="G37" s="330">
        <v>-7062046.6050000004</v>
      </c>
      <c r="I37" s="149" t="s">
        <v>24</v>
      </c>
      <c r="J37" s="330">
        <f t="shared" si="0"/>
        <v>-384350.66226387006</v>
      </c>
      <c r="K37" s="330">
        <f t="shared" si="1"/>
        <v>1654212.7624832988</v>
      </c>
      <c r="L37" s="330">
        <f t="shared" si="2"/>
        <v>-837339.28500000003</v>
      </c>
      <c r="M37" s="330">
        <f t="shared" si="3"/>
        <v>-1275898.4700000002</v>
      </c>
      <c r="N37" s="330">
        <f t="shared" si="4"/>
        <v>-7062046.6050000004</v>
      </c>
    </row>
    <row r="38" spans="2:14">
      <c r="B38" s="195" t="s">
        <v>308</v>
      </c>
      <c r="C38" s="331">
        <v>6667571.3662789073</v>
      </c>
      <c r="D38" s="331">
        <v>94992181.409630567</v>
      </c>
      <c r="E38" s="331">
        <v>8959236.8399999999</v>
      </c>
      <c r="F38" s="331">
        <v>14701390.109999999</v>
      </c>
      <c r="G38" s="331">
        <v>13707712.235000007</v>
      </c>
      <c r="I38" s="195" t="s">
        <v>46</v>
      </c>
      <c r="J38" s="331">
        <f t="shared" si="0"/>
        <v>6667571.3662789073</v>
      </c>
      <c r="K38" s="331">
        <f t="shared" si="1"/>
        <v>94992181.409630567</v>
      </c>
      <c r="L38" s="331">
        <f t="shared" si="2"/>
        <v>8959236.8399999999</v>
      </c>
      <c r="M38" s="331">
        <f t="shared" si="3"/>
        <v>14701390.109999999</v>
      </c>
      <c r="N38" s="331">
        <f t="shared" si="4"/>
        <v>13707712.235000007</v>
      </c>
    </row>
    <row r="39" spans="2:14">
      <c r="B39" s="149" t="s">
        <v>13</v>
      </c>
      <c r="C39" s="330">
        <v>7702148.4708581883</v>
      </c>
      <c r="D39" s="330">
        <v>134810334.23428214</v>
      </c>
      <c r="E39" s="330">
        <v>10879740.450000001</v>
      </c>
      <c r="F39" s="330">
        <v>17780300.760000002</v>
      </c>
      <c r="G39" s="330">
        <v>46142108.240000002</v>
      </c>
      <c r="I39" s="149" t="s">
        <v>13</v>
      </c>
      <c r="J39" s="330">
        <f t="shared" si="0"/>
        <v>7702148.4708581883</v>
      </c>
      <c r="K39" s="330">
        <f t="shared" si="1"/>
        <v>134810334.23428214</v>
      </c>
      <c r="L39" s="330">
        <f t="shared" si="2"/>
        <v>10879740.450000001</v>
      </c>
      <c r="M39" s="330">
        <f t="shared" si="3"/>
        <v>17780300.760000002</v>
      </c>
      <c r="N39" s="330">
        <f t="shared" si="4"/>
        <v>46142108.240000002</v>
      </c>
    </row>
    <row r="40" spans="2:14">
      <c r="B40" s="195" t="s">
        <v>73</v>
      </c>
      <c r="C40" s="279">
        <v>0.85131868565162905</v>
      </c>
      <c r="D40" s="279">
        <v>0.90155008911410517</v>
      </c>
      <c r="E40" s="279">
        <v>0.93695221543037766</v>
      </c>
      <c r="F40" s="279">
        <v>0.94050934280675913</v>
      </c>
      <c r="G40" s="279">
        <v>0.94675013213378056</v>
      </c>
      <c r="I40" s="195" t="s">
        <v>22</v>
      </c>
      <c r="J40" s="279">
        <f t="shared" si="0"/>
        <v>0.85131868565162905</v>
      </c>
      <c r="K40" s="279">
        <f t="shared" si="1"/>
        <v>0.90155008911410517</v>
      </c>
      <c r="L40" s="279">
        <f t="shared" si="2"/>
        <v>0.93695221543037766</v>
      </c>
      <c r="M40" s="279">
        <f t="shared" si="3"/>
        <v>0.94050934280675913</v>
      </c>
      <c r="N40" s="279">
        <f t="shared" si="4"/>
        <v>0.94675013213378056</v>
      </c>
    </row>
    <row r="41" spans="2:14">
      <c r="C41"/>
      <c r="D41"/>
      <c r="E41"/>
      <c r="F41"/>
      <c r="G41"/>
      <c r="H41"/>
      <c r="I41"/>
      <c r="J41"/>
      <c r="K41"/>
    </row>
    <row r="42" spans="2:14" ht="15.5">
      <c r="B42" s="455" t="str">
        <f>B123</f>
        <v>9M24</v>
      </c>
      <c r="C42" s="53"/>
      <c r="D42" s="53"/>
      <c r="E42" s="53"/>
      <c r="F42" s="53"/>
      <c r="G42" s="53"/>
      <c r="I42" s="455" t="str">
        <f>I123</f>
        <v>9M24</v>
      </c>
      <c r="J42" s="53"/>
      <c r="K42" s="53"/>
      <c r="L42" s="53"/>
      <c r="M42" s="53"/>
      <c r="N42" s="53"/>
    </row>
    <row r="43" spans="2:14">
      <c r="C43" s="1"/>
      <c r="D43" s="1"/>
      <c r="E43" s="1"/>
      <c r="F43" s="1"/>
      <c r="G43" s="1"/>
      <c r="H43"/>
      <c r="I43" s="332"/>
      <c r="J43" s="333"/>
      <c r="K43" s="333"/>
      <c r="L43" s="334"/>
      <c r="M43" s="334"/>
      <c r="N43" s="334"/>
    </row>
    <row r="44" spans="2:14">
      <c r="B44" s="165" t="s">
        <v>612</v>
      </c>
      <c r="C44" s="219" t="s">
        <v>17</v>
      </c>
      <c r="D44" s="219" t="s">
        <v>223</v>
      </c>
      <c r="E44" s="219" t="s">
        <v>362</v>
      </c>
      <c r="F44" s="219" t="s">
        <v>343</v>
      </c>
      <c r="G44" s="220" t="s">
        <v>493</v>
      </c>
      <c r="H44"/>
      <c r="I44" s="165" t="s">
        <v>613</v>
      </c>
      <c r="J44" s="164" t="s">
        <v>17</v>
      </c>
      <c r="K44" s="164" t="s">
        <v>223</v>
      </c>
      <c r="L44" s="164" t="s">
        <v>362</v>
      </c>
      <c r="M44" s="164" t="s">
        <v>343</v>
      </c>
      <c r="N44" s="164" t="s">
        <v>493</v>
      </c>
    </row>
    <row r="45" spans="2:14" ht="15" customHeight="1">
      <c r="B45" s="332" t="s">
        <v>56</v>
      </c>
      <c r="C45" s="477"/>
      <c r="D45" s="477"/>
      <c r="E45" s="477"/>
      <c r="F45" s="477"/>
      <c r="G45" s="477"/>
      <c r="H45"/>
      <c r="I45" s="332" t="s">
        <v>35</v>
      </c>
      <c r="J45" s="477"/>
      <c r="K45" s="477"/>
      <c r="L45" s="477"/>
      <c r="M45" s="477"/>
      <c r="N45" s="477"/>
    </row>
    <row r="46" spans="2:14" ht="15" customHeight="1">
      <c r="B46" s="194" t="s">
        <v>57</v>
      </c>
      <c r="C46" s="327">
        <v>30765961.801623512</v>
      </c>
      <c r="D46" s="327">
        <v>480852734.63493502</v>
      </c>
      <c r="E46" s="327">
        <v>41760567.479999989</v>
      </c>
      <c r="F46" s="327">
        <v>62303921.709999993</v>
      </c>
      <c r="G46" s="327">
        <v>154872766.785</v>
      </c>
      <c r="H46"/>
      <c r="I46" s="194" t="s">
        <v>34</v>
      </c>
      <c r="J46" s="327">
        <f t="shared" ref="J46:J60" si="5">C46</f>
        <v>30765961.801623512</v>
      </c>
      <c r="K46" s="327">
        <f t="shared" ref="K46:K60" si="6">D46</f>
        <v>480852734.63493502</v>
      </c>
      <c r="L46" s="327">
        <f t="shared" ref="L46:L60" si="7">E46</f>
        <v>41760567.479999989</v>
      </c>
      <c r="M46" s="327">
        <f t="shared" ref="M46:M60" si="8">F46</f>
        <v>62303921.709999993</v>
      </c>
      <c r="N46" s="327">
        <f t="shared" ref="N46:N60" si="9">G46</f>
        <v>154872766.785</v>
      </c>
    </row>
    <row r="47" spans="2:14" ht="15" customHeight="1">
      <c r="B47" s="148" t="s">
        <v>429</v>
      </c>
      <c r="C47" s="326">
        <v>-137909.63214287002</v>
      </c>
      <c r="D47" s="326">
        <v>-1732622.1376666999</v>
      </c>
      <c r="E47" s="326">
        <v>-769562.46</v>
      </c>
      <c r="F47" s="326">
        <v>0</v>
      </c>
      <c r="G47" s="326">
        <v>0</v>
      </c>
      <c r="H47"/>
      <c r="I47" s="148" t="s">
        <v>389</v>
      </c>
      <c r="J47" s="326">
        <f t="shared" si="5"/>
        <v>-137909.63214287002</v>
      </c>
      <c r="K47" s="326">
        <f t="shared" si="6"/>
        <v>-1732622.1376666999</v>
      </c>
      <c r="L47" s="326">
        <f t="shared" si="7"/>
        <v>-769562.46</v>
      </c>
      <c r="M47" s="326">
        <f t="shared" si="8"/>
        <v>0</v>
      </c>
      <c r="N47" s="326">
        <f t="shared" si="9"/>
        <v>0</v>
      </c>
    </row>
    <row r="48" spans="2:14" ht="15" customHeight="1">
      <c r="B48" s="195" t="s">
        <v>172</v>
      </c>
      <c r="C48" s="329">
        <v>30628052.16948064</v>
      </c>
      <c r="D48" s="329">
        <v>479120112.49726832</v>
      </c>
      <c r="E48" s="329">
        <v>40991005.019999988</v>
      </c>
      <c r="F48" s="329">
        <v>62303921.709999993</v>
      </c>
      <c r="G48" s="329">
        <v>154872766.785</v>
      </c>
      <c r="H48"/>
      <c r="I48" s="195" t="s">
        <v>122</v>
      </c>
      <c r="J48" s="329">
        <f t="shared" si="5"/>
        <v>30628052.16948064</v>
      </c>
      <c r="K48" s="329">
        <f t="shared" si="6"/>
        <v>479120112.49726832</v>
      </c>
      <c r="L48" s="329">
        <f t="shared" si="7"/>
        <v>40991005.019999988</v>
      </c>
      <c r="M48" s="329">
        <f t="shared" si="8"/>
        <v>62303921.709999993</v>
      </c>
      <c r="N48" s="329">
        <f t="shared" si="9"/>
        <v>154872766.785</v>
      </c>
    </row>
    <row r="49" spans="2:14" ht="15" customHeight="1">
      <c r="B49" s="148" t="s">
        <v>372</v>
      </c>
      <c r="C49" s="326">
        <v>-1152782.8652648397</v>
      </c>
      <c r="D49" s="326">
        <v>-25374041.572991401</v>
      </c>
      <c r="E49" s="326">
        <v>-3850347.5750000002</v>
      </c>
      <c r="F49" s="326">
        <v>-5722747.125</v>
      </c>
      <c r="G49" s="326">
        <v>-13790170.140000001</v>
      </c>
      <c r="H49"/>
      <c r="I49" s="148" t="s">
        <v>368</v>
      </c>
      <c r="J49" s="326">
        <f t="shared" si="5"/>
        <v>-1152782.8652648397</v>
      </c>
      <c r="K49" s="326">
        <f t="shared" si="6"/>
        <v>-25374041.572991401</v>
      </c>
      <c r="L49" s="326">
        <f t="shared" si="7"/>
        <v>-3850347.5750000002</v>
      </c>
      <c r="M49" s="326">
        <f t="shared" si="8"/>
        <v>-5722747.125</v>
      </c>
      <c r="N49" s="326">
        <f t="shared" si="9"/>
        <v>-13790170.140000001</v>
      </c>
    </row>
    <row r="50" spans="2:14" ht="15" hidden="1" customHeight="1">
      <c r="B50" s="194" t="s">
        <v>373</v>
      </c>
      <c r="C50" s="327" t="e">
        <v>#REF!</v>
      </c>
      <c r="D50" s="327">
        <v>0</v>
      </c>
      <c r="E50" s="327">
        <v>0</v>
      </c>
      <c r="F50" s="327">
        <v>0</v>
      </c>
      <c r="G50" s="327">
        <v>0</v>
      </c>
      <c r="H50"/>
      <c r="I50" s="194" t="s">
        <v>373</v>
      </c>
      <c r="J50" s="327" t="e">
        <f t="shared" si="5"/>
        <v>#REF!</v>
      </c>
      <c r="K50" s="327">
        <f t="shared" si="6"/>
        <v>0</v>
      </c>
      <c r="L50" s="327">
        <f t="shared" si="7"/>
        <v>0</v>
      </c>
      <c r="M50" s="327">
        <f t="shared" si="8"/>
        <v>0</v>
      </c>
      <c r="N50" s="327">
        <f t="shared" si="9"/>
        <v>0</v>
      </c>
    </row>
    <row r="51" spans="2:14" ht="15" hidden="1" customHeight="1">
      <c r="B51" s="148" t="s">
        <v>534</v>
      </c>
      <c r="C51" s="326" t="e">
        <v>#REF!</v>
      </c>
      <c r="D51" s="326">
        <v>0</v>
      </c>
      <c r="E51" s="326">
        <v>0</v>
      </c>
      <c r="F51" s="326">
        <v>0</v>
      </c>
      <c r="G51" s="326">
        <v>0</v>
      </c>
      <c r="H51"/>
      <c r="I51" s="148" t="s">
        <v>534</v>
      </c>
      <c r="J51" s="326" t="e">
        <f t="shared" si="5"/>
        <v>#REF!</v>
      </c>
      <c r="K51" s="326">
        <f t="shared" si="6"/>
        <v>0</v>
      </c>
      <c r="L51" s="326">
        <f t="shared" si="7"/>
        <v>0</v>
      </c>
      <c r="M51" s="326">
        <f t="shared" si="8"/>
        <v>0</v>
      </c>
      <c r="N51" s="326">
        <f t="shared" si="9"/>
        <v>0</v>
      </c>
    </row>
    <row r="52" spans="2:14" ht="15" customHeight="1">
      <c r="B52" s="194" t="s">
        <v>377</v>
      </c>
      <c r="C52" s="327">
        <v>-1428922.38484801</v>
      </c>
      <c r="D52" s="327">
        <v>-16245614.620389</v>
      </c>
      <c r="E52" s="327">
        <v>-524473.33000000007</v>
      </c>
      <c r="F52" s="327">
        <v>-880213.3600000001</v>
      </c>
      <c r="G52" s="327">
        <v>-2166711.5249999999</v>
      </c>
      <c r="H52"/>
      <c r="I52" s="194" t="s">
        <v>374</v>
      </c>
      <c r="J52" s="327">
        <f t="shared" si="5"/>
        <v>-1428922.38484801</v>
      </c>
      <c r="K52" s="327">
        <f t="shared" si="6"/>
        <v>-16245614.620389</v>
      </c>
      <c r="L52" s="327">
        <f t="shared" si="7"/>
        <v>-524473.33000000007</v>
      </c>
      <c r="M52" s="327">
        <f t="shared" si="8"/>
        <v>-880213.3600000001</v>
      </c>
      <c r="N52" s="327">
        <f t="shared" si="9"/>
        <v>-2166711.5249999999</v>
      </c>
    </row>
    <row r="53" spans="2:14" ht="15" customHeight="1">
      <c r="B53" s="148" t="s">
        <v>607</v>
      </c>
      <c r="C53" s="326">
        <v>0</v>
      </c>
      <c r="D53" s="326">
        <v>0</v>
      </c>
      <c r="E53" s="326">
        <v>0</v>
      </c>
      <c r="F53" s="326">
        <v>0</v>
      </c>
      <c r="G53" s="326">
        <v>0</v>
      </c>
      <c r="H53"/>
      <c r="I53" s="148" t="s">
        <v>608</v>
      </c>
      <c r="J53" s="326">
        <f t="shared" si="5"/>
        <v>0</v>
      </c>
      <c r="K53" s="326">
        <f t="shared" si="6"/>
        <v>0</v>
      </c>
      <c r="L53" s="326">
        <f t="shared" si="7"/>
        <v>0</v>
      </c>
      <c r="M53" s="326">
        <f t="shared" si="8"/>
        <v>0</v>
      </c>
      <c r="N53" s="326">
        <f t="shared" si="9"/>
        <v>0</v>
      </c>
    </row>
    <row r="54" spans="2:14" s="77" customFormat="1" ht="15" customHeight="1">
      <c r="B54" s="195" t="s">
        <v>81</v>
      </c>
      <c r="C54" s="329">
        <v>-2581705.2501128507</v>
      </c>
      <c r="D54" s="329">
        <v>-41619656.193380401</v>
      </c>
      <c r="E54" s="329">
        <v>-4374820.9050000003</v>
      </c>
      <c r="F54" s="329">
        <v>-6602960.4850000003</v>
      </c>
      <c r="G54" s="329">
        <v>-15956881.665000001</v>
      </c>
      <c r="I54" s="195" t="s">
        <v>375</v>
      </c>
      <c r="J54" s="329">
        <f t="shared" si="5"/>
        <v>-2581705.2501128507</v>
      </c>
      <c r="K54" s="329">
        <f t="shared" si="6"/>
        <v>-41619656.193380401</v>
      </c>
      <c r="L54" s="329">
        <f t="shared" si="7"/>
        <v>-4374820.9050000003</v>
      </c>
      <c r="M54" s="329">
        <f t="shared" si="8"/>
        <v>-6602960.4850000003</v>
      </c>
      <c r="N54" s="329">
        <f t="shared" si="9"/>
        <v>-15956881.665000001</v>
      </c>
    </row>
    <row r="55" spans="2:14" ht="15" customHeight="1">
      <c r="B55" s="216" t="s">
        <v>173</v>
      </c>
      <c r="C55" s="328">
        <v>28046346.91936779</v>
      </c>
      <c r="D55" s="328">
        <v>437500456.3038879</v>
      </c>
      <c r="E55" s="328">
        <v>36616184.114999987</v>
      </c>
      <c r="F55" s="328">
        <v>55700961.224999994</v>
      </c>
      <c r="G55" s="328">
        <v>138915885.12</v>
      </c>
      <c r="H55"/>
      <c r="I55" s="216" t="s">
        <v>699</v>
      </c>
      <c r="J55" s="328">
        <f t="shared" si="5"/>
        <v>28046346.91936779</v>
      </c>
      <c r="K55" s="328">
        <f t="shared" si="6"/>
        <v>437500456.3038879</v>
      </c>
      <c r="L55" s="328">
        <f t="shared" si="7"/>
        <v>36616184.114999987</v>
      </c>
      <c r="M55" s="328">
        <f t="shared" si="8"/>
        <v>55700961.224999994</v>
      </c>
      <c r="N55" s="328">
        <f t="shared" si="9"/>
        <v>138915885.12</v>
      </c>
    </row>
    <row r="56" spans="2:14" ht="15" customHeight="1">
      <c r="B56" s="195" t="s">
        <v>174</v>
      </c>
      <c r="C56" s="329"/>
      <c r="D56" s="329"/>
      <c r="E56" s="329"/>
      <c r="F56" s="329"/>
      <c r="G56" s="329"/>
      <c r="H56" s="620"/>
      <c r="I56" s="195" t="s">
        <v>28</v>
      </c>
      <c r="J56" s="329">
        <f t="shared" si="5"/>
        <v>0</v>
      </c>
      <c r="K56" s="329">
        <f t="shared" si="6"/>
        <v>0</v>
      </c>
      <c r="L56" s="329">
        <f t="shared" si="7"/>
        <v>0</v>
      </c>
      <c r="M56" s="329">
        <f t="shared" si="8"/>
        <v>0</v>
      </c>
      <c r="N56" s="329">
        <f t="shared" si="9"/>
        <v>0</v>
      </c>
    </row>
    <row r="57" spans="2:14" ht="15" customHeight="1">
      <c r="B57" s="148" t="s">
        <v>60</v>
      </c>
      <c r="C57" s="326">
        <v>-2454692.01881313</v>
      </c>
      <c r="D57" s="326">
        <v>-24271654.6499587</v>
      </c>
      <c r="E57" s="326">
        <v>-1248750.4850000001</v>
      </c>
      <c r="F57" s="326">
        <v>-2102107.6700000004</v>
      </c>
      <c r="G57" s="326">
        <v>-1036509.23</v>
      </c>
      <c r="H57"/>
      <c r="I57" s="148" t="s">
        <v>26</v>
      </c>
      <c r="J57" s="326">
        <f t="shared" si="5"/>
        <v>-2454692.01881313</v>
      </c>
      <c r="K57" s="326">
        <f t="shared" si="6"/>
        <v>-24271654.6499587</v>
      </c>
      <c r="L57" s="326">
        <f t="shared" si="7"/>
        <v>-1248750.4850000001</v>
      </c>
      <c r="M57" s="326">
        <f t="shared" si="8"/>
        <v>-2102107.6700000004</v>
      </c>
      <c r="N57" s="326">
        <f t="shared" si="9"/>
        <v>-1036509.23</v>
      </c>
    </row>
    <row r="58" spans="2:14" ht="15" customHeight="1">
      <c r="B58" s="194" t="s">
        <v>27</v>
      </c>
      <c r="C58" s="327">
        <v>-63935.271213840002</v>
      </c>
      <c r="D58" s="327">
        <v>-1447231.2617909999</v>
      </c>
      <c r="E58" s="327">
        <v>-39740.475000000006</v>
      </c>
      <c r="F58" s="327">
        <v>-26757.115000000002</v>
      </c>
      <c r="G58" s="327">
        <v>6707.6549999999997</v>
      </c>
      <c r="H58"/>
      <c r="I58" s="194" t="s">
        <v>27</v>
      </c>
      <c r="J58" s="327">
        <f t="shared" si="5"/>
        <v>-63935.271213840002</v>
      </c>
      <c r="K58" s="327">
        <f t="shared" si="6"/>
        <v>-1447231.2617909999</v>
      </c>
      <c r="L58" s="327">
        <f t="shared" si="7"/>
        <v>-39740.475000000006</v>
      </c>
      <c r="M58" s="327">
        <f t="shared" si="8"/>
        <v>-26757.115000000002</v>
      </c>
      <c r="N58" s="327">
        <f t="shared" si="9"/>
        <v>6707.6549999999997</v>
      </c>
    </row>
    <row r="59" spans="2:14" ht="15" customHeight="1">
      <c r="B59" s="148" t="s">
        <v>430</v>
      </c>
      <c r="C59" s="326">
        <v>-1273262.6949115801</v>
      </c>
      <c r="D59" s="326">
        <v>-10472879.599816799</v>
      </c>
      <c r="E59" s="326">
        <v>-483403.59499999997</v>
      </c>
      <c r="F59" s="326">
        <v>-752977.46000000008</v>
      </c>
      <c r="G59" s="326">
        <v>-5305573.415</v>
      </c>
      <c r="H59"/>
      <c r="I59" s="148" t="s">
        <v>39</v>
      </c>
      <c r="J59" s="326">
        <f t="shared" si="5"/>
        <v>-1273262.6949115801</v>
      </c>
      <c r="K59" s="326">
        <f t="shared" si="6"/>
        <v>-10472879.599816799</v>
      </c>
      <c r="L59" s="326">
        <f t="shared" si="7"/>
        <v>-483403.59499999997</v>
      </c>
      <c r="M59" s="326">
        <f t="shared" si="8"/>
        <v>-752977.46000000008</v>
      </c>
      <c r="N59" s="326">
        <f t="shared" si="9"/>
        <v>-5305573.415</v>
      </c>
    </row>
    <row r="60" spans="2:14" ht="15" customHeight="1">
      <c r="B60" s="194" t="s">
        <v>431</v>
      </c>
      <c r="C60" s="327">
        <v>-254240.41984685999</v>
      </c>
      <c r="D60" s="327">
        <v>-4448827.1299905004</v>
      </c>
      <c r="E60" s="327">
        <v>-114328.49999999999</v>
      </c>
      <c r="F60" s="327">
        <v>-156203.86000000002</v>
      </c>
      <c r="G60" s="327">
        <v>-944359.91</v>
      </c>
      <c r="H60"/>
      <c r="I60" s="194" t="s">
        <v>42</v>
      </c>
      <c r="J60" s="327">
        <f t="shared" si="5"/>
        <v>-254240.41984685999</v>
      </c>
      <c r="K60" s="327">
        <f t="shared" si="6"/>
        <v>-4448827.1299905004</v>
      </c>
      <c r="L60" s="327">
        <f t="shared" si="7"/>
        <v>-114328.49999999999</v>
      </c>
      <c r="M60" s="327">
        <f t="shared" si="8"/>
        <v>-156203.86000000002</v>
      </c>
      <c r="N60" s="327">
        <f t="shared" si="9"/>
        <v>-944359.91</v>
      </c>
    </row>
    <row r="61" spans="2:14" ht="15" customHeight="1">
      <c r="B61" s="148" t="s">
        <v>76</v>
      </c>
      <c r="C61" s="327">
        <v>-4046130.40478541</v>
      </c>
      <c r="D61" s="327">
        <v>-40640592.641557001</v>
      </c>
      <c r="E61" s="327">
        <v>-1886223.0550000002</v>
      </c>
      <c r="F61" s="327">
        <v>-3038046.1050000004</v>
      </c>
      <c r="G61" s="327">
        <v>-7279734.9000000004</v>
      </c>
      <c r="H61"/>
      <c r="I61" s="148" t="s">
        <v>760</v>
      </c>
      <c r="J61" s="326">
        <f t="shared" ref="J61:J78" si="10">C61</f>
        <v>-4046130.40478541</v>
      </c>
      <c r="K61" s="326">
        <f t="shared" ref="K61:K78" si="11">D61</f>
        <v>-40640592.641557001</v>
      </c>
      <c r="L61" s="326">
        <f t="shared" ref="L61:L78" si="12">E61</f>
        <v>-1886223.0550000002</v>
      </c>
      <c r="M61" s="326">
        <f t="shared" ref="M61:M78" si="13">F61</f>
        <v>-3038046.1050000004</v>
      </c>
      <c r="N61" s="326">
        <f t="shared" ref="N61:N78" si="14">G61</f>
        <v>-7279734.9000000004</v>
      </c>
    </row>
    <row r="62" spans="2:14" ht="15" customHeight="1">
      <c r="B62" s="194" t="s">
        <v>182</v>
      </c>
      <c r="C62" s="327">
        <v>-2691781.9133626204</v>
      </c>
      <c r="D62" s="327">
        <v>-43389487.447853044</v>
      </c>
      <c r="E62" s="327">
        <v>-4077930.415</v>
      </c>
      <c r="F62" s="327">
        <v>-6922510.1550000003</v>
      </c>
      <c r="G62" s="327">
        <v>-22033114.824999999</v>
      </c>
      <c r="H62"/>
      <c r="I62" s="194" t="s">
        <v>23</v>
      </c>
      <c r="J62" s="327">
        <f t="shared" si="10"/>
        <v>-2691781.9133626204</v>
      </c>
      <c r="K62" s="327">
        <f t="shared" si="11"/>
        <v>-43389487.447853044</v>
      </c>
      <c r="L62" s="327">
        <f t="shared" si="12"/>
        <v>-4077930.415</v>
      </c>
      <c r="M62" s="327">
        <f t="shared" si="13"/>
        <v>-6922510.1550000003</v>
      </c>
      <c r="N62" s="327">
        <f t="shared" si="14"/>
        <v>-22033114.824999999</v>
      </c>
    </row>
    <row r="63" spans="2:14" ht="15" customHeight="1">
      <c r="B63" s="195" t="s">
        <v>670</v>
      </c>
      <c r="C63" s="329">
        <v>-6737912.31814803</v>
      </c>
      <c r="D63" s="329">
        <v>-84030080.089410037</v>
      </c>
      <c r="E63" s="329">
        <v>-5964153.4700000007</v>
      </c>
      <c r="F63" s="329">
        <v>-9960556.2600000016</v>
      </c>
      <c r="G63" s="329">
        <v>-29312849.725000001</v>
      </c>
      <c r="H63"/>
      <c r="I63" s="195" t="s">
        <v>29</v>
      </c>
      <c r="J63" s="329">
        <f t="shared" si="10"/>
        <v>-6737912.31814803</v>
      </c>
      <c r="K63" s="329">
        <f t="shared" si="11"/>
        <v>-84030080.089410037</v>
      </c>
      <c r="L63" s="329">
        <f t="shared" si="12"/>
        <v>-5964153.4700000007</v>
      </c>
      <c r="M63" s="329">
        <f t="shared" si="13"/>
        <v>-9960556.2600000016</v>
      </c>
      <c r="N63" s="329">
        <f t="shared" si="14"/>
        <v>-29312849.725000001</v>
      </c>
    </row>
    <row r="64" spans="2:14" ht="15" customHeight="1">
      <c r="B64" s="195" t="s">
        <v>152</v>
      </c>
      <c r="C64" s="329">
        <v>21308434.601219758</v>
      </c>
      <c r="D64" s="329">
        <v>353470376.2144779</v>
      </c>
      <c r="E64" s="329">
        <v>30652030.644999988</v>
      </c>
      <c r="F64" s="329">
        <v>45740404.964999989</v>
      </c>
      <c r="G64" s="329">
        <v>109603035.39500001</v>
      </c>
      <c r="H64"/>
      <c r="I64" s="195" t="s">
        <v>40</v>
      </c>
      <c r="J64" s="329">
        <f t="shared" si="10"/>
        <v>21308434.601219758</v>
      </c>
      <c r="K64" s="329">
        <f t="shared" si="11"/>
        <v>353470376.2144779</v>
      </c>
      <c r="L64" s="329">
        <f t="shared" si="12"/>
        <v>30652030.644999988</v>
      </c>
      <c r="M64" s="329">
        <f t="shared" si="13"/>
        <v>45740404.964999989</v>
      </c>
      <c r="N64" s="329">
        <f t="shared" si="14"/>
        <v>109603035.39500001</v>
      </c>
    </row>
    <row r="65" spans="2:14" ht="15" customHeight="1">
      <c r="B65" s="148" t="s">
        <v>307</v>
      </c>
      <c r="C65" s="326"/>
      <c r="D65" s="326"/>
      <c r="E65" s="326"/>
      <c r="F65" s="326"/>
      <c r="G65" s="326"/>
      <c r="H65"/>
      <c r="I65" s="148" t="s">
        <v>211</v>
      </c>
      <c r="J65" s="326">
        <f t="shared" si="10"/>
        <v>0</v>
      </c>
      <c r="K65" s="326">
        <f t="shared" si="11"/>
        <v>0</v>
      </c>
      <c r="L65" s="326">
        <f t="shared" si="12"/>
        <v>0</v>
      </c>
      <c r="M65" s="326">
        <f t="shared" si="13"/>
        <v>0</v>
      </c>
      <c r="N65" s="326">
        <f t="shared" si="14"/>
        <v>0</v>
      </c>
    </row>
    <row r="66" spans="2:14" ht="15" customHeight="1">
      <c r="B66" s="194" t="s">
        <v>64</v>
      </c>
      <c r="C66" s="327">
        <v>1414735.3194221999</v>
      </c>
      <c r="D66" s="327">
        <v>15926852.986982901</v>
      </c>
      <c r="E66" s="327">
        <v>825231.77</v>
      </c>
      <c r="F66" s="327">
        <v>1773278.4750000001</v>
      </c>
      <c r="G66" s="327">
        <v>12876553.300000001</v>
      </c>
      <c r="H66"/>
      <c r="I66" s="194" t="s">
        <v>30</v>
      </c>
      <c r="J66" s="327">
        <f t="shared" si="10"/>
        <v>1414735.3194221999</v>
      </c>
      <c r="K66" s="327">
        <f t="shared" si="11"/>
        <v>15926852.986982901</v>
      </c>
      <c r="L66" s="327">
        <f t="shared" si="12"/>
        <v>825231.77</v>
      </c>
      <c r="M66" s="327">
        <f t="shared" si="13"/>
        <v>1773278.4750000001</v>
      </c>
      <c r="N66" s="327">
        <f t="shared" si="14"/>
        <v>12876553.300000001</v>
      </c>
    </row>
    <row r="67" spans="2:14" ht="15" customHeight="1">
      <c r="B67" s="148" t="s">
        <v>378</v>
      </c>
      <c r="C67" s="326">
        <v>4949.5251667600014</v>
      </c>
      <c r="D67" s="326">
        <v>-103562904.82382821</v>
      </c>
      <c r="E67" s="326">
        <v>-33510.215000000018</v>
      </c>
      <c r="F67" s="326">
        <v>-283662.48499999999</v>
      </c>
      <c r="G67" s="326">
        <v>-87108735.625000015</v>
      </c>
      <c r="H67"/>
      <c r="I67" s="148" t="s">
        <v>376</v>
      </c>
      <c r="J67" s="326">
        <f t="shared" si="10"/>
        <v>4949.5251667600014</v>
      </c>
      <c r="K67" s="326">
        <v>-103562904.82382821</v>
      </c>
      <c r="L67" s="326">
        <f t="shared" si="12"/>
        <v>-33510.215000000018</v>
      </c>
      <c r="M67" s="326">
        <f t="shared" si="13"/>
        <v>-283662.48499999999</v>
      </c>
      <c r="N67" s="326">
        <f t="shared" si="14"/>
        <v>-87108735.625000015</v>
      </c>
    </row>
    <row r="68" spans="2:14" hidden="1">
      <c r="B68" s="194" t="s">
        <v>433</v>
      </c>
      <c r="C68" s="327">
        <v>0</v>
      </c>
      <c r="D68" s="327"/>
      <c r="E68" s="327">
        <v>0</v>
      </c>
      <c r="F68" s="327">
        <v>0</v>
      </c>
      <c r="G68" s="327">
        <v>0</v>
      </c>
      <c r="H68"/>
      <c r="I68" s="194" t="s">
        <v>392</v>
      </c>
      <c r="J68" s="327">
        <f t="shared" si="10"/>
        <v>0</v>
      </c>
      <c r="K68" s="327"/>
      <c r="L68" s="327">
        <f t="shared" si="12"/>
        <v>0</v>
      </c>
      <c r="M68" s="327">
        <f t="shared" si="13"/>
        <v>0</v>
      </c>
      <c r="N68" s="327">
        <v>0</v>
      </c>
    </row>
    <row r="69" spans="2:14" hidden="1">
      <c r="B69" s="148" t="s">
        <v>1125</v>
      </c>
      <c r="C69" s="326">
        <v>0</v>
      </c>
      <c r="D69" s="326"/>
      <c r="E69" s="326">
        <v>0</v>
      </c>
      <c r="F69" s="326">
        <v>0</v>
      </c>
      <c r="G69" s="326">
        <v>0</v>
      </c>
      <c r="H69"/>
      <c r="I69" s="148" t="s">
        <v>545</v>
      </c>
      <c r="J69" s="326">
        <f t="shared" si="10"/>
        <v>0</v>
      </c>
      <c r="K69" s="326"/>
      <c r="L69" s="326">
        <f t="shared" si="12"/>
        <v>0</v>
      </c>
      <c r="M69" s="326">
        <f t="shared" si="13"/>
        <v>0</v>
      </c>
      <c r="N69" s="326">
        <v>0</v>
      </c>
    </row>
    <row r="70" spans="2:14" hidden="1">
      <c r="B70" s="194" t="s">
        <v>401</v>
      </c>
      <c r="C70" s="327"/>
      <c r="D70" s="327"/>
      <c r="E70" s="327">
        <v>0</v>
      </c>
      <c r="F70" s="327"/>
      <c r="G70" s="327"/>
      <c r="H70"/>
      <c r="I70" s="194" t="s">
        <v>546</v>
      </c>
      <c r="J70" s="327">
        <f t="shared" si="10"/>
        <v>0</v>
      </c>
      <c r="K70" s="327"/>
      <c r="L70" s="327">
        <f t="shared" si="12"/>
        <v>0</v>
      </c>
      <c r="M70" s="327">
        <f t="shared" si="13"/>
        <v>0</v>
      </c>
      <c r="N70" s="327"/>
    </row>
    <row r="71" spans="2:14" hidden="1">
      <c r="B71" s="148" t="s">
        <v>402</v>
      </c>
      <c r="C71" s="326"/>
      <c r="D71" s="326"/>
      <c r="E71" s="326">
        <v>0</v>
      </c>
      <c r="F71" s="326"/>
      <c r="G71" s="326"/>
      <c r="H71"/>
      <c r="I71" s="148" t="s">
        <v>394</v>
      </c>
      <c r="J71" s="326">
        <f t="shared" si="10"/>
        <v>0</v>
      </c>
      <c r="K71" s="326"/>
      <c r="L71" s="326">
        <f t="shared" si="12"/>
        <v>0</v>
      </c>
      <c r="M71" s="326">
        <f t="shared" si="13"/>
        <v>0</v>
      </c>
      <c r="N71" s="326"/>
    </row>
    <row r="72" spans="2:14" ht="15" hidden="1" customHeight="1">
      <c r="B72" s="194" t="s">
        <v>434</v>
      </c>
      <c r="C72" s="327">
        <v>0</v>
      </c>
      <c r="D72" s="327"/>
      <c r="E72" s="327"/>
      <c r="F72" s="327"/>
      <c r="G72" s="327">
        <v>0</v>
      </c>
      <c r="H72"/>
      <c r="I72" s="194" t="s">
        <v>32</v>
      </c>
      <c r="J72" s="327">
        <f t="shared" si="10"/>
        <v>0</v>
      </c>
      <c r="K72" s="327"/>
      <c r="L72" s="327">
        <v>0</v>
      </c>
      <c r="M72" s="327">
        <v>0</v>
      </c>
      <c r="N72" s="327">
        <v>0</v>
      </c>
    </row>
    <row r="73" spans="2:14" s="77" customFormat="1">
      <c r="B73" s="472" t="s">
        <v>435</v>
      </c>
      <c r="C73" s="473">
        <v>1419684.8445889601</v>
      </c>
      <c r="D73" s="473">
        <v>-87636051.836845309</v>
      </c>
      <c r="E73" s="473">
        <v>791721.55499999993</v>
      </c>
      <c r="F73" s="473">
        <v>1489615.9900000002</v>
      </c>
      <c r="G73" s="473">
        <v>-74232182.325000018</v>
      </c>
      <c r="H73" s="474"/>
      <c r="I73" s="472" t="s">
        <v>44</v>
      </c>
      <c r="J73" s="473">
        <f t="shared" si="10"/>
        <v>1419684.8445889601</v>
      </c>
      <c r="K73" s="473">
        <f>SUM(K66:K67)</f>
        <v>-87636051.836845309</v>
      </c>
      <c r="L73" s="473">
        <f t="shared" si="12"/>
        <v>791721.55499999993</v>
      </c>
      <c r="M73" s="473">
        <f t="shared" si="13"/>
        <v>1489615.9900000002</v>
      </c>
      <c r="N73" s="473">
        <f t="shared" si="14"/>
        <v>-74232182.325000018</v>
      </c>
    </row>
    <row r="74" spans="2:14">
      <c r="B74" s="195" t="s">
        <v>176</v>
      </c>
      <c r="C74" s="331">
        <v>22728119.44580872</v>
      </c>
      <c r="D74" s="331">
        <v>265834324.37763259</v>
      </c>
      <c r="E74" s="331">
        <v>31443752.199999988</v>
      </c>
      <c r="F74" s="331">
        <v>47230020.954999991</v>
      </c>
      <c r="G74" s="331">
        <v>35370853.069999993</v>
      </c>
      <c r="I74" s="195" t="s">
        <v>45</v>
      </c>
      <c r="J74" s="331">
        <f t="shared" si="10"/>
        <v>22728119.44580872</v>
      </c>
      <c r="K74" s="331">
        <f t="shared" si="11"/>
        <v>265834324.37763259</v>
      </c>
      <c r="L74" s="331">
        <f t="shared" si="12"/>
        <v>31443752.199999988</v>
      </c>
      <c r="M74" s="331">
        <f t="shared" si="13"/>
        <v>47230020.954999991</v>
      </c>
      <c r="N74" s="331">
        <f t="shared" si="14"/>
        <v>35370853.069999993</v>
      </c>
    </row>
    <row r="75" spans="2:14">
      <c r="B75" s="149" t="s">
        <v>352</v>
      </c>
      <c r="C75" s="330">
        <v>15446816.581209302</v>
      </c>
      <c r="D75" s="330">
        <v>-25616354.716798902</v>
      </c>
      <c r="E75" s="330">
        <v>-2921391.55</v>
      </c>
      <c r="F75" s="330">
        <v>-4937411.7</v>
      </c>
      <c r="G75" s="330">
        <v>-12026418.65</v>
      </c>
      <c r="I75" s="149" t="s">
        <v>24</v>
      </c>
      <c r="J75" s="330">
        <f t="shared" si="10"/>
        <v>15446816.581209302</v>
      </c>
      <c r="K75" s="330">
        <f t="shared" si="11"/>
        <v>-25616354.716798902</v>
      </c>
      <c r="L75" s="330">
        <f t="shared" si="12"/>
        <v>-2921391.55</v>
      </c>
      <c r="M75" s="330">
        <f t="shared" si="13"/>
        <v>-4937411.7</v>
      </c>
      <c r="N75" s="330">
        <f t="shared" si="14"/>
        <v>-12026418.65</v>
      </c>
    </row>
    <row r="76" spans="2:14">
      <c r="B76" s="195" t="s">
        <v>308</v>
      </c>
      <c r="C76" s="331">
        <v>38174936.027018026</v>
      </c>
      <c r="D76" s="331">
        <v>240217969.66083369</v>
      </c>
      <c r="E76" s="331">
        <v>28522360.649999987</v>
      </c>
      <c r="F76" s="331">
        <v>42292609.254999988</v>
      </c>
      <c r="G76" s="331">
        <v>23344434.419999994</v>
      </c>
      <c r="I76" s="195" t="s">
        <v>46</v>
      </c>
      <c r="J76" s="331">
        <f t="shared" si="10"/>
        <v>38174936.027018026</v>
      </c>
      <c r="K76" s="331">
        <f t="shared" si="11"/>
        <v>240217969.66083369</v>
      </c>
      <c r="L76" s="331">
        <f t="shared" si="12"/>
        <v>28522360.649999987</v>
      </c>
      <c r="M76" s="331">
        <f t="shared" si="13"/>
        <v>42292609.254999988</v>
      </c>
      <c r="N76" s="331">
        <f t="shared" si="14"/>
        <v>23344434.419999994</v>
      </c>
    </row>
    <row r="77" spans="2:14">
      <c r="B77" s="149" t="s">
        <v>13</v>
      </c>
      <c r="C77" s="330">
        <v>24000216.514582381</v>
      </c>
      <c r="D77" s="330">
        <v>396859863.66233093</v>
      </c>
      <c r="E77" s="330">
        <v>34729961.059999987</v>
      </c>
      <c r="F77" s="330">
        <v>52662915.11999999</v>
      </c>
      <c r="G77" s="330">
        <v>131636150.22</v>
      </c>
      <c r="I77" s="149" t="s">
        <v>13</v>
      </c>
      <c r="J77" s="330">
        <f t="shared" si="10"/>
        <v>24000216.514582381</v>
      </c>
      <c r="K77" s="330">
        <f t="shared" si="11"/>
        <v>396859863.66233093</v>
      </c>
      <c r="L77" s="330">
        <f t="shared" si="12"/>
        <v>34729961.059999987</v>
      </c>
      <c r="M77" s="330">
        <f t="shared" si="13"/>
        <v>52662915.11999999</v>
      </c>
      <c r="N77" s="330">
        <f t="shared" si="14"/>
        <v>131636150.22</v>
      </c>
    </row>
    <row r="78" spans="2:14">
      <c r="B78" s="195" t="s">
        <v>73</v>
      </c>
      <c r="C78" s="279">
        <v>0.85573413833830536</v>
      </c>
      <c r="D78" s="279">
        <v>0.90710731370454156</v>
      </c>
      <c r="E78" s="279">
        <v>0.9484866295986506</v>
      </c>
      <c r="F78" s="279">
        <v>0.94545792319942135</v>
      </c>
      <c r="G78" s="279">
        <v>0.94759609461717398</v>
      </c>
      <c r="I78" s="195" t="s">
        <v>22</v>
      </c>
      <c r="J78" s="279">
        <f t="shared" si="10"/>
        <v>0.85573413833830536</v>
      </c>
      <c r="K78" s="279">
        <f t="shared" si="11"/>
        <v>0.90710731370454156</v>
      </c>
      <c r="L78" s="279">
        <f t="shared" si="12"/>
        <v>0.9484866295986506</v>
      </c>
      <c r="M78" s="279">
        <f t="shared" si="13"/>
        <v>0.94545792319942135</v>
      </c>
      <c r="N78" s="279">
        <f t="shared" si="14"/>
        <v>0.94759609461717398</v>
      </c>
    </row>
    <row r="81" spans="2:14" ht="15.5">
      <c r="B81" s="455" t="s">
        <v>1111</v>
      </c>
      <c r="C81" s="53"/>
      <c r="D81" s="53"/>
      <c r="E81" s="53"/>
      <c r="F81" s="53"/>
      <c r="G81" s="53"/>
      <c r="I81" s="455" t="s">
        <v>1117</v>
      </c>
      <c r="J81" s="53"/>
      <c r="K81" s="53"/>
      <c r="L81" s="53"/>
      <c r="M81" s="53"/>
      <c r="N81" s="53"/>
    </row>
    <row r="83" spans="2:14">
      <c r="B83" s="165" t="s">
        <v>276</v>
      </c>
      <c r="C83" s="164" t="s">
        <v>17</v>
      </c>
      <c r="D83" s="164" t="s">
        <v>223</v>
      </c>
      <c r="E83" s="164" t="s">
        <v>362</v>
      </c>
      <c r="F83" s="164" t="s">
        <v>343</v>
      </c>
      <c r="G83" s="164" t="s">
        <v>493</v>
      </c>
      <c r="H83"/>
      <c r="I83" s="165" t="s">
        <v>276</v>
      </c>
      <c r="J83" s="164" t="s">
        <v>17</v>
      </c>
      <c r="K83" s="164" t="s">
        <v>223</v>
      </c>
      <c r="L83" s="164" t="s">
        <v>362</v>
      </c>
      <c r="M83" s="164" t="s">
        <v>343</v>
      </c>
      <c r="N83" s="164" t="s">
        <v>493</v>
      </c>
    </row>
    <row r="84" spans="2:14" ht="15" customHeight="1">
      <c r="B84" s="211" t="s">
        <v>56</v>
      </c>
      <c r="C84" s="325"/>
      <c r="D84" s="325"/>
      <c r="E84" s="325"/>
      <c r="F84" s="325"/>
      <c r="G84" s="325"/>
      <c r="H84"/>
      <c r="I84" s="211" t="s">
        <v>35</v>
      </c>
      <c r="J84" s="325"/>
      <c r="K84" s="325"/>
      <c r="L84" s="325"/>
      <c r="M84" s="325"/>
      <c r="N84" s="325"/>
    </row>
    <row r="85" spans="2:14" ht="15" customHeight="1">
      <c r="B85" s="148" t="s">
        <v>427</v>
      </c>
      <c r="C85" s="469">
        <v>3679989.03</v>
      </c>
      <c r="D85" s="469">
        <v>29874410.666041791</v>
      </c>
      <c r="E85" s="469">
        <v>2195266.4850000003</v>
      </c>
      <c r="F85" s="469">
        <v>2563029.5550000002</v>
      </c>
      <c r="G85" s="469">
        <v>8150349.9999999981</v>
      </c>
      <c r="H85"/>
      <c r="I85" s="148" t="s">
        <v>499</v>
      </c>
      <c r="J85" s="326">
        <f t="shared" ref="J85:J121" si="15">C85</f>
        <v>3679989.03</v>
      </c>
      <c r="K85" s="326">
        <f t="shared" ref="K85:K121" si="16">D85</f>
        <v>29874410.666041791</v>
      </c>
      <c r="L85" s="326">
        <f t="shared" ref="L85:L121" si="17">E85</f>
        <v>2195266.4850000003</v>
      </c>
      <c r="M85" s="326">
        <f t="shared" ref="M85:M121" si="18">F85</f>
        <v>2563029.5550000002</v>
      </c>
      <c r="N85" s="326">
        <f t="shared" ref="N85:N121" si="19">G85</f>
        <v>8150349.9999999981</v>
      </c>
    </row>
    <row r="86" spans="2:14" ht="15" customHeight="1">
      <c r="B86" s="194" t="s">
        <v>569</v>
      </c>
      <c r="C86" s="327">
        <v>1850960.84</v>
      </c>
      <c r="D86" s="327">
        <v>66063706.754809499</v>
      </c>
      <c r="E86" s="327">
        <v>9979808.1099999994</v>
      </c>
      <c r="F86" s="327">
        <v>15390075.175000001</v>
      </c>
      <c r="G86" s="327">
        <v>38574697.359999999</v>
      </c>
      <c r="H86"/>
      <c r="I86" s="194" t="s">
        <v>492</v>
      </c>
      <c r="J86" s="327">
        <f t="shared" si="15"/>
        <v>1850960.84</v>
      </c>
      <c r="K86" s="327">
        <f t="shared" si="16"/>
        <v>66063706.754809499</v>
      </c>
      <c r="L86" s="327">
        <f t="shared" si="17"/>
        <v>9979808.1099999994</v>
      </c>
      <c r="M86" s="327">
        <f t="shared" si="18"/>
        <v>15390075.175000001</v>
      </c>
      <c r="N86" s="327">
        <f t="shared" si="19"/>
        <v>38574697.359999999</v>
      </c>
    </row>
    <row r="87" spans="2:14" ht="15" customHeight="1">
      <c r="B87" s="148" t="s">
        <v>571</v>
      </c>
      <c r="C87" s="469">
        <v>2015044.76</v>
      </c>
      <c r="D87" s="469">
        <v>34321776.343596295</v>
      </c>
      <c r="E87" s="469">
        <v>2732968.8000000003</v>
      </c>
      <c r="F87" s="469">
        <v>4285033.6300000008</v>
      </c>
      <c r="G87" s="469">
        <v>13071346.204999998</v>
      </c>
      <c r="H87"/>
      <c r="I87" s="148" t="s">
        <v>492</v>
      </c>
      <c r="J87" s="326">
        <f t="shared" si="15"/>
        <v>2015044.76</v>
      </c>
      <c r="K87" s="326">
        <f t="shared" si="16"/>
        <v>34321776.343596295</v>
      </c>
      <c r="L87" s="326">
        <f t="shared" si="17"/>
        <v>2732968.8000000003</v>
      </c>
      <c r="M87" s="326">
        <f t="shared" si="18"/>
        <v>4285033.6300000008</v>
      </c>
      <c r="N87" s="326">
        <f t="shared" si="19"/>
        <v>13071346.204999998</v>
      </c>
    </row>
    <row r="88" spans="2:14" ht="15" customHeight="1">
      <c r="B88" s="194" t="s">
        <v>640</v>
      </c>
      <c r="C88" s="327">
        <v>0</v>
      </c>
      <c r="D88" s="327">
        <v>0</v>
      </c>
      <c r="E88" s="327">
        <v>0</v>
      </c>
      <c r="F88" s="327">
        <v>0</v>
      </c>
      <c r="G88" s="469">
        <v>0</v>
      </c>
      <c r="H88"/>
      <c r="I88" s="194" t="s">
        <v>641</v>
      </c>
      <c r="J88" s="327">
        <f t="shared" si="15"/>
        <v>0</v>
      </c>
      <c r="K88" s="327">
        <f t="shared" si="16"/>
        <v>0</v>
      </c>
      <c r="L88" s="327">
        <f t="shared" si="17"/>
        <v>0</v>
      </c>
      <c r="M88" s="327">
        <f t="shared" si="18"/>
        <v>0</v>
      </c>
      <c r="N88" s="327">
        <f t="shared" si="19"/>
        <v>0</v>
      </c>
    </row>
    <row r="89" spans="2:14" ht="15" customHeight="1">
      <c r="B89" s="148" t="s">
        <v>428</v>
      </c>
      <c r="C89" s="469">
        <v>1677560.63</v>
      </c>
      <c r="D89" s="469">
        <v>6793532.5622245986</v>
      </c>
      <c r="E89" s="469">
        <v>3.7500000000000001E-4</v>
      </c>
      <c r="F89" s="469">
        <v>-0.66999999999999993</v>
      </c>
      <c r="G89" s="469">
        <v>0</v>
      </c>
      <c r="H89"/>
      <c r="I89" s="148" t="s">
        <v>8</v>
      </c>
      <c r="J89" s="326">
        <f t="shared" si="15"/>
        <v>1677560.63</v>
      </c>
      <c r="K89" s="326">
        <f t="shared" si="16"/>
        <v>6793532.5622245986</v>
      </c>
      <c r="L89" s="326">
        <f t="shared" si="17"/>
        <v>3.7500000000000001E-4</v>
      </c>
      <c r="M89" s="326">
        <f t="shared" si="18"/>
        <v>-0.66999999999999993</v>
      </c>
      <c r="N89" s="326">
        <f t="shared" si="19"/>
        <v>0</v>
      </c>
    </row>
    <row r="90" spans="2:14" ht="15" customHeight="1">
      <c r="B90" s="194" t="s">
        <v>429</v>
      </c>
      <c r="C90" s="327">
        <v>-136154.47038022001</v>
      </c>
      <c r="D90" s="327">
        <v>-725076.92131380003</v>
      </c>
      <c r="E90" s="327">
        <v>-1275369.3400000001</v>
      </c>
      <c r="F90" s="327">
        <v>0</v>
      </c>
      <c r="G90" s="327">
        <v>0</v>
      </c>
      <c r="H90"/>
      <c r="I90" s="194" t="s">
        <v>389</v>
      </c>
      <c r="J90" s="327">
        <f t="shared" si="15"/>
        <v>-136154.47038022001</v>
      </c>
      <c r="K90" s="327">
        <f t="shared" si="16"/>
        <v>-725076.92131380003</v>
      </c>
      <c r="L90" s="327">
        <f t="shared" si="17"/>
        <v>-1275369.3400000001</v>
      </c>
      <c r="M90" s="327">
        <f t="shared" si="18"/>
        <v>0</v>
      </c>
      <c r="N90" s="327">
        <f t="shared" si="19"/>
        <v>0</v>
      </c>
    </row>
    <row r="91" spans="2:14" ht="15" customHeight="1">
      <c r="B91" s="216" t="s">
        <v>172</v>
      </c>
      <c r="C91" s="328">
        <v>9087400.7896197792</v>
      </c>
      <c r="D91" s="328">
        <v>136328349.4053584</v>
      </c>
      <c r="E91" s="328">
        <v>13632674.055375</v>
      </c>
      <c r="F91" s="328">
        <v>22238137.689999998</v>
      </c>
      <c r="G91" s="328">
        <v>59796393.564999998</v>
      </c>
      <c r="H91"/>
      <c r="I91" s="216" t="s">
        <v>122</v>
      </c>
      <c r="J91" s="328">
        <f t="shared" si="15"/>
        <v>9087400.7896197792</v>
      </c>
      <c r="K91" s="328">
        <f t="shared" si="16"/>
        <v>136328349.4053584</v>
      </c>
      <c r="L91" s="328">
        <f t="shared" si="17"/>
        <v>13632674.055375</v>
      </c>
      <c r="M91" s="328">
        <f t="shared" si="18"/>
        <v>22238137.689999998</v>
      </c>
      <c r="N91" s="328">
        <f t="shared" si="19"/>
        <v>59796393.564999998</v>
      </c>
    </row>
    <row r="92" spans="2:14" ht="15" customHeight="1">
      <c r="B92" s="194" t="s">
        <v>372</v>
      </c>
      <c r="C92" s="327">
        <v>-326854.15611540998</v>
      </c>
      <c r="D92" s="327">
        <v>-7284455.0081739984</v>
      </c>
      <c r="E92" s="327">
        <v>-1228383.25</v>
      </c>
      <c r="F92" s="327">
        <v>-2141181.835</v>
      </c>
      <c r="G92" s="327">
        <v>-4975434.1300000008</v>
      </c>
      <c r="H92"/>
      <c r="I92" s="194" t="s">
        <v>368</v>
      </c>
      <c r="J92" s="327">
        <f t="shared" si="15"/>
        <v>-326854.15611540998</v>
      </c>
      <c r="K92" s="327">
        <f t="shared" si="16"/>
        <v>-7284455.0081739984</v>
      </c>
      <c r="L92" s="327">
        <f t="shared" si="17"/>
        <v>-1228383.25</v>
      </c>
      <c r="M92" s="327">
        <f t="shared" si="18"/>
        <v>-2141181.835</v>
      </c>
      <c r="N92" s="327">
        <f t="shared" si="19"/>
        <v>-4975434.1300000008</v>
      </c>
    </row>
    <row r="93" spans="2:14" ht="15" hidden="1" customHeight="1">
      <c r="B93" s="148" t="s">
        <v>373</v>
      </c>
      <c r="C93" s="469" t="e">
        <v>#REF!</v>
      </c>
      <c r="D93" s="469">
        <v>0</v>
      </c>
      <c r="E93" s="469">
        <v>0</v>
      </c>
      <c r="F93" s="469">
        <v>0</v>
      </c>
      <c r="G93" s="469">
        <v>0</v>
      </c>
      <c r="H93"/>
      <c r="I93" s="148" t="s">
        <v>373</v>
      </c>
      <c r="J93" s="326" t="e">
        <f t="shared" si="15"/>
        <v>#REF!</v>
      </c>
      <c r="K93" s="326">
        <f t="shared" si="16"/>
        <v>0</v>
      </c>
      <c r="L93" s="326">
        <f t="shared" si="17"/>
        <v>0</v>
      </c>
      <c r="M93" s="326">
        <f t="shared" si="18"/>
        <v>0</v>
      </c>
      <c r="N93" s="326">
        <f t="shared" si="19"/>
        <v>0</v>
      </c>
    </row>
    <row r="94" spans="2:14" ht="15" hidden="1" customHeight="1">
      <c r="B94" s="194" t="s">
        <v>534</v>
      </c>
      <c r="C94" s="327" t="e">
        <v>#REF!</v>
      </c>
      <c r="D94" s="327">
        <v>0</v>
      </c>
      <c r="E94" s="327">
        <v>0</v>
      </c>
      <c r="F94" s="327">
        <v>0</v>
      </c>
      <c r="G94" s="327">
        <v>0</v>
      </c>
      <c r="H94"/>
      <c r="I94" s="194" t="s">
        <v>534</v>
      </c>
      <c r="J94" s="327" t="e">
        <f t="shared" si="15"/>
        <v>#REF!</v>
      </c>
      <c r="K94" s="327">
        <f t="shared" si="16"/>
        <v>0</v>
      </c>
      <c r="L94" s="327">
        <f t="shared" si="17"/>
        <v>0</v>
      </c>
      <c r="M94" s="327">
        <f t="shared" si="18"/>
        <v>0</v>
      </c>
      <c r="N94" s="327">
        <f t="shared" si="19"/>
        <v>0</v>
      </c>
    </row>
    <row r="95" spans="2:14" ht="15" customHeight="1">
      <c r="B95" s="148" t="s">
        <v>377</v>
      </c>
      <c r="C95" s="469">
        <v>-422664.49638468999</v>
      </c>
      <c r="D95" s="469">
        <v>-5555924.9353399985</v>
      </c>
      <c r="E95" s="469">
        <v>-164860.71500000003</v>
      </c>
      <c r="F95" s="469">
        <v>-266874.90500000003</v>
      </c>
      <c r="G95" s="469">
        <v>-698430.12499999977</v>
      </c>
      <c r="H95"/>
      <c r="I95" s="148" t="s">
        <v>374</v>
      </c>
      <c r="J95" s="326">
        <f t="shared" si="15"/>
        <v>-422664.49638468999</v>
      </c>
      <c r="K95" s="326">
        <f t="shared" si="16"/>
        <v>-5555924.9353399985</v>
      </c>
      <c r="L95" s="326">
        <f t="shared" si="17"/>
        <v>-164860.71500000003</v>
      </c>
      <c r="M95" s="326">
        <f t="shared" si="18"/>
        <v>-266874.90500000003</v>
      </c>
      <c r="N95" s="326">
        <f t="shared" si="19"/>
        <v>-698430.12499999977</v>
      </c>
    </row>
    <row r="96" spans="2:14" ht="15" hidden="1" customHeight="1">
      <c r="B96" s="194" t="s">
        <v>607</v>
      </c>
      <c r="C96" s="327" t="e">
        <v>#REF!</v>
      </c>
      <c r="D96" s="327" t="e">
        <v>#REF!</v>
      </c>
      <c r="E96" s="327">
        <v>0</v>
      </c>
      <c r="F96" s="327">
        <v>0</v>
      </c>
      <c r="G96" s="327">
        <v>0</v>
      </c>
      <c r="H96"/>
      <c r="I96" s="194" t="s">
        <v>608</v>
      </c>
      <c r="J96" s="327" t="e">
        <f t="shared" si="15"/>
        <v>#REF!</v>
      </c>
      <c r="K96" s="327" t="e">
        <f t="shared" si="16"/>
        <v>#REF!</v>
      </c>
      <c r="L96" s="327">
        <f t="shared" si="17"/>
        <v>0</v>
      </c>
      <c r="M96" s="327">
        <f t="shared" si="18"/>
        <v>0</v>
      </c>
      <c r="N96" s="327">
        <f t="shared" si="19"/>
        <v>0</v>
      </c>
    </row>
    <row r="97" spans="2:14" s="77" customFormat="1" ht="15" customHeight="1">
      <c r="B97" s="216" t="s">
        <v>81</v>
      </c>
      <c r="C97" s="328">
        <v>-749518.65250010008</v>
      </c>
      <c r="D97" s="328">
        <v>-12840379.943513997</v>
      </c>
      <c r="E97" s="328">
        <v>-1393243.9650000001</v>
      </c>
      <c r="F97" s="328">
        <v>-2408056.7400000002</v>
      </c>
      <c r="G97" s="328">
        <v>-5673864.2550000008</v>
      </c>
      <c r="I97" s="216" t="s">
        <v>375</v>
      </c>
      <c r="J97" s="328">
        <f t="shared" si="15"/>
        <v>-749518.65250010008</v>
      </c>
      <c r="K97" s="328">
        <f t="shared" si="16"/>
        <v>-12840379.943513997</v>
      </c>
      <c r="L97" s="328">
        <f t="shared" si="17"/>
        <v>-1393243.9650000001</v>
      </c>
      <c r="M97" s="328">
        <f t="shared" si="18"/>
        <v>-2408056.7400000002</v>
      </c>
      <c r="N97" s="328">
        <f t="shared" si="19"/>
        <v>-5673864.2550000008</v>
      </c>
    </row>
    <row r="98" spans="2:14" ht="15" customHeight="1">
      <c r="B98" s="195" t="s">
        <v>173</v>
      </c>
      <c r="C98" s="329">
        <v>8337882.1371196788</v>
      </c>
      <c r="D98" s="329">
        <v>123487969.46184441</v>
      </c>
      <c r="E98" s="329">
        <v>12239430.090375001</v>
      </c>
      <c r="F98" s="329">
        <v>19830080.949999996</v>
      </c>
      <c r="G98" s="329">
        <v>54122529.309999995</v>
      </c>
      <c r="H98"/>
      <c r="I98" s="195" t="s">
        <v>28</v>
      </c>
      <c r="J98" s="329">
        <f t="shared" si="15"/>
        <v>8337882.1371196788</v>
      </c>
      <c r="K98" s="329">
        <f t="shared" si="16"/>
        <v>123487969.46184441</v>
      </c>
      <c r="L98" s="329">
        <f t="shared" si="17"/>
        <v>12239430.090375001</v>
      </c>
      <c r="M98" s="329">
        <f t="shared" si="18"/>
        <v>19830080.949999996</v>
      </c>
      <c r="N98" s="329">
        <f t="shared" si="19"/>
        <v>54122529.309999995</v>
      </c>
    </row>
    <row r="99" spans="2:14" ht="15" customHeight="1">
      <c r="B99" s="216" t="s">
        <v>174</v>
      </c>
      <c r="C99" s="328"/>
      <c r="D99" s="328"/>
      <c r="E99" s="328"/>
      <c r="F99" s="328"/>
      <c r="G99" s="328"/>
      <c r="H99"/>
      <c r="I99" s="216" t="s">
        <v>38</v>
      </c>
      <c r="J99" s="328">
        <f t="shared" si="15"/>
        <v>0</v>
      </c>
      <c r="K99" s="328">
        <f t="shared" si="16"/>
        <v>0</v>
      </c>
      <c r="L99" s="328">
        <f t="shared" si="17"/>
        <v>0</v>
      </c>
      <c r="M99" s="328">
        <f t="shared" si="18"/>
        <v>0</v>
      </c>
      <c r="N99" s="328">
        <f t="shared" si="19"/>
        <v>0</v>
      </c>
    </row>
    <row r="100" spans="2:14" ht="15" customHeight="1">
      <c r="B100" s="194" t="s">
        <v>60</v>
      </c>
      <c r="C100" s="327">
        <v>-669800.33931988</v>
      </c>
      <c r="D100" s="327">
        <v>-8122135.5231236964</v>
      </c>
      <c r="E100" s="327">
        <v>-480445.30499999993</v>
      </c>
      <c r="F100" s="327">
        <v>-717797.15999999992</v>
      </c>
      <c r="G100" s="327">
        <v>-434693</v>
      </c>
      <c r="H100"/>
      <c r="I100" s="194" t="s">
        <v>26</v>
      </c>
      <c r="J100" s="327">
        <f t="shared" si="15"/>
        <v>-669800.33931988</v>
      </c>
      <c r="K100" s="327">
        <f t="shared" si="16"/>
        <v>-8122135.5231236964</v>
      </c>
      <c r="L100" s="327">
        <f t="shared" si="17"/>
        <v>-480445.30499999993</v>
      </c>
      <c r="M100" s="327">
        <f t="shared" si="18"/>
        <v>-717797.15999999992</v>
      </c>
      <c r="N100" s="327">
        <f t="shared" si="19"/>
        <v>-434693</v>
      </c>
    </row>
    <row r="101" spans="2:14" ht="15" customHeight="1">
      <c r="B101" s="148" t="s">
        <v>27</v>
      </c>
      <c r="C101" s="469">
        <v>-216625.46745502998</v>
      </c>
      <c r="D101" s="469">
        <v>-2173453.7050266997</v>
      </c>
      <c r="E101" s="469">
        <v>-16445.154999999999</v>
      </c>
      <c r="F101" s="469">
        <v>-14162.025</v>
      </c>
      <c r="G101" s="469">
        <v>-37849.440000000002</v>
      </c>
      <c r="H101"/>
      <c r="I101" s="148" t="s">
        <v>27</v>
      </c>
      <c r="J101" s="326">
        <f t="shared" si="15"/>
        <v>-216625.46745502998</v>
      </c>
      <c r="K101" s="326">
        <f t="shared" si="16"/>
        <v>-2173453.7050266997</v>
      </c>
      <c r="L101" s="326">
        <f t="shared" si="17"/>
        <v>-16445.154999999999</v>
      </c>
      <c r="M101" s="326">
        <f t="shared" si="18"/>
        <v>-14162.025</v>
      </c>
      <c r="N101" s="326">
        <f t="shared" si="19"/>
        <v>-37849.440000000002</v>
      </c>
    </row>
    <row r="102" spans="2:14" ht="15" customHeight="1">
      <c r="B102" s="194" t="s">
        <v>430</v>
      </c>
      <c r="C102" s="327">
        <v>-510969.92457251996</v>
      </c>
      <c r="D102" s="327">
        <v>-4233700.6046311995</v>
      </c>
      <c r="E102" s="327">
        <v>-203925.65499999997</v>
      </c>
      <c r="F102" s="327">
        <v>-356389.39500000002</v>
      </c>
      <c r="G102" s="327">
        <v>-1739588.7849999997</v>
      </c>
      <c r="H102"/>
      <c r="I102" s="194" t="s">
        <v>39</v>
      </c>
      <c r="J102" s="327">
        <f t="shared" si="15"/>
        <v>-510969.92457251996</v>
      </c>
      <c r="K102" s="327">
        <f t="shared" si="16"/>
        <v>-4233700.6046311995</v>
      </c>
      <c r="L102" s="327">
        <f t="shared" si="17"/>
        <v>-203925.65499999997</v>
      </c>
      <c r="M102" s="327">
        <f t="shared" si="18"/>
        <v>-356389.39500000002</v>
      </c>
      <c r="N102" s="327">
        <f t="shared" si="19"/>
        <v>-1739588.7849999997</v>
      </c>
    </row>
    <row r="103" spans="2:14" ht="15" customHeight="1">
      <c r="B103" s="490" t="s">
        <v>431</v>
      </c>
      <c r="C103" s="491">
        <v>-116146.26148813</v>
      </c>
      <c r="D103" s="491">
        <v>-870311.32271859981</v>
      </c>
      <c r="E103" s="491">
        <v>-25584.755000000001</v>
      </c>
      <c r="F103" s="491">
        <v>-27770.5</v>
      </c>
      <c r="G103" s="491">
        <v>-908330.93500000006</v>
      </c>
      <c r="H103"/>
      <c r="I103" s="490" t="s">
        <v>42</v>
      </c>
      <c r="J103" s="491">
        <f t="shared" ref="J103" si="20">C103</f>
        <v>-116146.26148813</v>
      </c>
      <c r="K103" s="491">
        <f t="shared" ref="K103" si="21">D103</f>
        <v>-870311.32271859981</v>
      </c>
      <c r="L103" s="491">
        <f t="shared" ref="L103" si="22">E103</f>
        <v>-25584.755000000001</v>
      </c>
      <c r="M103" s="491">
        <f t="shared" ref="M103" si="23">F103</f>
        <v>-27770.5</v>
      </c>
      <c r="N103" s="491">
        <f t="shared" ref="N103" si="24">G103</f>
        <v>-908330.93500000006</v>
      </c>
    </row>
    <row r="104" spans="2:14" ht="15" customHeight="1">
      <c r="B104" s="490" t="s">
        <v>76</v>
      </c>
      <c r="C104" s="491">
        <v>-1513541.9928355601</v>
      </c>
      <c r="D104" s="491">
        <v>-15399601.155500194</v>
      </c>
      <c r="E104" s="491">
        <v>-726400.87</v>
      </c>
      <c r="F104" s="491">
        <v>-1116119.08</v>
      </c>
      <c r="G104" s="491">
        <v>-3120462.1599999997</v>
      </c>
      <c r="H104"/>
      <c r="I104" s="490" t="str">
        <f>B104</f>
        <v>Custos e Despesas</v>
      </c>
      <c r="J104" s="491">
        <v>-1354787.6563776999</v>
      </c>
      <c r="K104" s="491">
        <v>-12823624.5638458</v>
      </c>
      <c r="L104" s="491">
        <v>-617295.22500000009</v>
      </c>
      <c r="M104" s="491">
        <v>-1012141.2350000001</v>
      </c>
      <c r="N104" s="491">
        <v>-2312475.0550000002</v>
      </c>
    </row>
    <row r="105" spans="2:14" ht="15" customHeight="1">
      <c r="B105" s="194" t="s">
        <v>182</v>
      </c>
      <c r="C105" s="327">
        <v>-15928.733664800005</v>
      </c>
      <c r="D105" s="327">
        <v>-465661.77595390001</v>
      </c>
      <c r="E105" s="327">
        <v>-14923.335000000023</v>
      </c>
      <c r="F105" s="327">
        <v>-26399.459999999963</v>
      </c>
      <c r="G105" s="327">
        <v>-30358.934999999998</v>
      </c>
      <c r="H105"/>
      <c r="I105" s="194" t="s">
        <v>23</v>
      </c>
      <c r="J105" s="327">
        <f t="shared" si="15"/>
        <v>-15928.733664800005</v>
      </c>
      <c r="K105" s="327">
        <f t="shared" si="16"/>
        <v>-465661.77595390001</v>
      </c>
      <c r="L105" s="327">
        <f t="shared" si="17"/>
        <v>-14923.335000000023</v>
      </c>
      <c r="M105" s="327">
        <f t="shared" si="18"/>
        <v>-26399.459999999963</v>
      </c>
      <c r="N105" s="327">
        <f t="shared" si="19"/>
        <v>-30358.934999999998</v>
      </c>
    </row>
    <row r="106" spans="2:14" ht="15" customHeight="1">
      <c r="B106" s="216" t="s">
        <v>670</v>
      </c>
      <c r="C106" s="328">
        <v>-1529470.7265003601</v>
      </c>
      <c r="D106" s="328">
        <v>-15865262.931454094</v>
      </c>
      <c r="E106" s="328">
        <v>-741324.20500000007</v>
      </c>
      <c r="F106" s="328">
        <v>-1142518.54</v>
      </c>
      <c r="G106" s="328">
        <v>-3150821.0949999997</v>
      </c>
      <c r="H106"/>
      <c r="I106" s="216" t="s">
        <v>29</v>
      </c>
      <c r="J106" s="328">
        <f t="shared" si="15"/>
        <v>-1529470.7265003601</v>
      </c>
      <c r="K106" s="328">
        <f t="shared" si="16"/>
        <v>-15865262.931454094</v>
      </c>
      <c r="L106" s="328">
        <f t="shared" si="17"/>
        <v>-741324.20500000007</v>
      </c>
      <c r="M106" s="328">
        <f t="shared" si="18"/>
        <v>-1142518.54</v>
      </c>
      <c r="N106" s="328">
        <f t="shared" si="19"/>
        <v>-3150821.0949999997</v>
      </c>
    </row>
    <row r="107" spans="2:14" ht="15" customHeight="1">
      <c r="B107" s="195" t="s">
        <v>152</v>
      </c>
      <c r="C107" s="329">
        <v>6808411.4106193185</v>
      </c>
      <c r="D107" s="329">
        <v>107622706.53039032</v>
      </c>
      <c r="E107" s="329">
        <v>11498105.885375001</v>
      </c>
      <c r="F107" s="329">
        <v>18687562.409999996</v>
      </c>
      <c r="G107" s="329">
        <v>50971708.214999996</v>
      </c>
      <c r="H107"/>
      <c r="I107" s="195" t="s">
        <v>40</v>
      </c>
      <c r="J107" s="329">
        <f t="shared" si="15"/>
        <v>6808411.4106193185</v>
      </c>
      <c r="K107" s="329">
        <f t="shared" si="16"/>
        <v>107622706.53039032</v>
      </c>
      <c r="L107" s="329">
        <f t="shared" si="17"/>
        <v>11498105.885375001</v>
      </c>
      <c r="M107" s="329">
        <f t="shared" si="18"/>
        <v>18687562.409999996</v>
      </c>
      <c r="N107" s="329">
        <f t="shared" si="19"/>
        <v>50971708.214999996</v>
      </c>
    </row>
    <row r="108" spans="2:14" ht="15" customHeight="1">
      <c r="B108" s="148" t="s">
        <v>307</v>
      </c>
      <c r="C108" s="469">
        <v>0</v>
      </c>
      <c r="D108" s="469">
        <v>0</v>
      </c>
      <c r="E108" s="469">
        <v>0</v>
      </c>
      <c r="F108" s="469">
        <v>0</v>
      </c>
      <c r="G108" s="469">
        <v>0</v>
      </c>
      <c r="H108"/>
      <c r="I108" s="148" t="s">
        <v>211</v>
      </c>
      <c r="J108" s="326">
        <f t="shared" si="15"/>
        <v>0</v>
      </c>
      <c r="K108" s="326">
        <f t="shared" si="16"/>
        <v>0</v>
      </c>
      <c r="L108" s="326">
        <f t="shared" si="17"/>
        <v>0</v>
      </c>
      <c r="M108" s="326">
        <f t="shared" si="18"/>
        <v>0</v>
      </c>
      <c r="N108" s="326">
        <f t="shared" si="19"/>
        <v>0</v>
      </c>
    </row>
    <row r="109" spans="2:14" ht="15" customHeight="1">
      <c r="B109" s="194" t="s">
        <v>64</v>
      </c>
      <c r="C109" s="327">
        <v>254121.51605954001</v>
      </c>
      <c r="D109" s="327">
        <v>3558712.4489424005</v>
      </c>
      <c r="E109" s="327">
        <v>236312.01</v>
      </c>
      <c r="F109" s="327">
        <v>696013</v>
      </c>
      <c r="G109" s="327">
        <v>4562417.9000000013</v>
      </c>
      <c r="H109"/>
      <c r="I109" s="194" t="s">
        <v>30</v>
      </c>
      <c r="J109" s="327">
        <f t="shared" si="15"/>
        <v>254121.51605954001</v>
      </c>
      <c r="K109" s="327">
        <f t="shared" si="16"/>
        <v>3558712.4489424005</v>
      </c>
      <c r="L109" s="327">
        <f t="shared" si="17"/>
        <v>236312.01</v>
      </c>
      <c r="M109" s="327">
        <f t="shared" si="18"/>
        <v>696013</v>
      </c>
      <c r="N109" s="327">
        <f t="shared" si="19"/>
        <v>4562417.9000000013</v>
      </c>
    </row>
    <row r="110" spans="2:14" ht="15" customHeight="1">
      <c r="B110" s="148" t="s">
        <v>378</v>
      </c>
      <c r="C110" s="469">
        <v>-5919.8947101499998</v>
      </c>
      <c r="D110" s="469">
        <v>-30072192.493995696</v>
      </c>
      <c r="E110" s="469">
        <v>37794.224999999984</v>
      </c>
      <c r="F110" s="469">
        <v>-193916.92500000002</v>
      </c>
      <c r="G110" s="469">
        <v>-22721689.544999998</v>
      </c>
      <c r="H110"/>
      <c r="I110" s="148" t="s">
        <v>376</v>
      </c>
      <c r="J110" s="326">
        <f t="shared" si="15"/>
        <v>-5919.8947101499998</v>
      </c>
      <c r="K110" s="326">
        <f t="shared" si="16"/>
        <v>-30072192.493995696</v>
      </c>
      <c r="L110" s="326">
        <f t="shared" si="17"/>
        <v>37794.224999999984</v>
      </c>
      <c r="M110" s="326">
        <f t="shared" si="18"/>
        <v>-193916.92500000002</v>
      </c>
      <c r="N110" s="326">
        <f t="shared" si="19"/>
        <v>-22721689.544999998</v>
      </c>
    </row>
    <row r="111" spans="2:14" ht="15" hidden="1" customHeight="1">
      <c r="B111" s="471" t="s">
        <v>433</v>
      </c>
      <c r="C111" s="327" t="e">
        <v>#REF!</v>
      </c>
      <c r="D111" s="327">
        <v>0</v>
      </c>
      <c r="E111" s="327" t="e">
        <v>#REF!</v>
      </c>
      <c r="F111" s="327">
        <v>-193916.92500000002</v>
      </c>
      <c r="G111" s="327">
        <v>0</v>
      </c>
      <c r="H111"/>
      <c r="I111" s="194" t="s">
        <v>392</v>
      </c>
      <c r="J111" s="327" t="e">
        <f t="shared" si="15"/>
        <v>#REF!</v>
      </c>
      <c r="K111" s="327">
        <f t="shared" si="16"/>
        <v>0</v>
      </c>
      <c r="L111" s="327" t="e">
        <f t="shared" si="17"/>
        <v>#REF!</v>
      </c>
      <c r="M111" s="327">
        <f t="shared" si="18"/>
        <v>-193916.92500000002</v>
      </c>
      <c r="N111" s="327">
        <f t="shared" si="19"/>
        <v>0</v>
      </c>
    </row>
    <row r="112" spans="2:14" ht="15" hidden="1" customHeight="1">
      <c r="B112" s="470" t="s">
        <v>400</v>
      </c>
      <c r="C112" s="469" t="e">
        <v>#REF!</v>
      </c>
      <c r="D112" s="469">
        <v>0</v>
      </c>
      <c r="E112" s="469" t="e">
        <v>#REF!</v>
      </c>
      <c r="F112" s="469">
        <v>0</v>
      </c>
      <c r="G112" s="469">
        <v>0</v>
      </c>
      <c r="H112"/>
      <c r="I112" s="148" t="s">
        <v>545</v>
      </c>
      <c r="J112" s="326" t="e">
        <f t="shared" si="15"/>
        <v>#REF!</v>
      </c>
      <c r="K112" s="326">
        <f t="shared" si="16"/>
        <v>0</v>
      </c>
      <c r="L112" s="326" t="e">
        <f t="shared" si="17"/>
        <v>#REF!</v>
      </c>
      <c r="M112" s="326">
        <f t="shared" si="18"/>
        <v>0</v>
      </c>
      <c r="N112" s="326">
        <f t="shared" si="19"/>
        <v>0</v>
      </c>
    </row>
    <row r="113" spans="2:14" ht="15" hidden="1" customHeight="1">
      <c r="B113" s="471" t="s">
        <v>401</v>
      </c>
      <c r="C113" s="327" t="e">
        <v>#REF!</v>
      </c>
      <c r="D113" s="327">
        <v>0</v>
      </c>
      <c r="E113" s="327" t="e">
        <v>#REF!</v>
      </c>
      <c r="F113" s="327">
        <v>0</v>
      </c>
      <c r="G113" s="327">
        <v>0</v>
      </c>
      <c r="H113"/>
      <c r="I113" s="194" t="s">
        <v>546</v>
      </c>
      <c r="J113" s="327" t="e">
        <f t="shared" si="15"/>
        <v>#REF!</v>
      </c>
      <c r="K113" s="327">
        <f t="shared" si="16"/>
        <v>0</v>
      </c>
      <c r="L113" s="327" t="e">
        <f t="shared" si="17"/>
        <v>#REF!</v>
      </c>
      <c r="M113" s="327">
        <f t="shared" si="18"/>
        <v>0</v>
      </c>
      <c r="N113" s="327">
        <f t="shared" si="19"/>
        <v>0</v>
      </c>
    </row>
    <row r="114" spans="2:14" ht="15" hidden="1" customHeight="1">
      <c r="B114" s="470" t="s">
        <v>402</v>
      </c>
      <c r="C114" s="469" t="e">
        <v>#REF!</v>
      </c>
      <c r="D114" s="469">
        <v>0</v>
      </c>
      <c r="E114" s="469" t="e">
        <v>#REF!</v>
      </c>
      <c r="F114" s="469">
        <v>0</v>
      </c>
      <c r="G114" s="469">
        <v>0</v>
      </c>
      <c r="H114"/>
      <c r="I114" s="148" t="s">
        <v>394</v>
      </c>
      <c r="J114" s="326" t="e">
        <f t="shared" si="15"/>
        <v>#REF!</v>
      </c>
      <c r="K114" s="326">
        <f t="shared" si="16"/>
        <v>0</v>
      </c>
      <c r="L114" s="326" t="e">
        <f t="shared" si="17"/>
        <v>#REF!</v>
      </c>
      <c r="M114" s="326">
        <f t="shared" si="18"/>
        <v>0</v>
      </c>
      <c r="N114" s="326">
        <f t="shared" si="19"/>
        <v>0</v>
      </c>
    </row>
    <row r="115" spans="2:14" ht="15" hidden="1" customHeight="1">
      <c r="B115" s="194" t="s">
        <v>434</v>
      </c>
      <c r="C115" s="327" t="e">
        <v>#REF!</v>
      </c>
      <c r="D115" s="327">
        <v>-55761.664812400006</v>
      </c>
      <c r="E115" s="327" t="e">
        <v>#REF!</v>
      </c>
      <c r="F115" s="327">
        <v>0</v>
      </c>
      <c r="G115" s="327">
        <v>-196543.185</v>
      </c>
      <c r="H115"/>
      <c r="I115" s="194" t="s">
        <v>32</v>
      </c>
      <c r="J115" s="327" t="e">
        <f t="shared" si="15"/>
        <v>#REF!</v>
      </c>
      <c r="K115" s="327">
        <f t="shared" si="16"/>
        <v>-55761.664812400006</v>
      </c>
      <c r="L115" s="327" t="e">
        <f t="shared" si="17"/>
        <v>#REF!</v>
      </c>
      <c r="M115" s="327">
        <f t="shared" si="18"/>
        <v>0</v>
      </c>
      <c r="N115" s="327">
        <f t="shared" si="19"/>
        <v>-196543.185</v>
      </c>
    </row>
    <row r="116" spans="2:14" ht="15" customHeight="1">
      <c r="B116" s="332" t="s">
        <v>435</v>
      </c>
      <c r="C116" s="477">
        <v>248201.62134938998</v>
      </c>
      <c r="D116" s="477">
        <v>-26513480.045053303</v>
      </c>
      <c r="E116" s="477">
        <v>274106.23499999999</v>
      </c>
      <c r="F116" s="477">
        <v>502096.07499999995</v>
      </c>
      <c r="G116" s="477">
        <v>-18159271.644999996</v>
      </c>
      <c r="H116"/>
      <c r="I116" s="332" t="s">
        <v>44</v>
      </c>
      <c r="J116" s="478">
        <f t="shared" si="15"/>
        <v>248201.62134938998</v>
      </c>
      <c r="K116" s="478">
        <f t="shared" si="16"/>
        <v>-26513480.045053303</v>
      </c>
      <c r="L116" s="478">
        <f t="shared" si="17"/>
        <v>274106.23499999999</v>
      </c>
      <c r="M116" s="478">
        <f t="shared" si="18"/>
        <v>502096.07499999995</v>
      </c>
      <c r="N116" s="478">
        <f t="shared" si="19"/>
        <v>-18159271.644999996</v>
      </c>
    </row>
    <row r="117" spans="2:14" ht="15" customHeight="1">
      <c r="B117" s="195" t="s">
        <v>176</v>
      </c>
      <c r="C117" s="331">
        <v>7056613.0319687082</v>
      </c>
      <c r="D117" s="331">
        <v>81109226.485337019</v>
      </c>
      <c r="E117" s="331">
        <v>11772212.120375</v>
      </c>
      <c r="F117" s="331">
        <v>19189658.484999996</v>
      </c>
      <c r="G117" s="331">
        <v>32812436.57</v>
      </c>
      <c r="H117"/>
      <c r="I117" s="195" t="s">
        <v>45</v>
      </c>
      <c r="J117" s="331">
        <f t="shared" si="15"/>
        <v>7056613.0319687082</v>
      </c>
      <c r="K117" s="331">
        <f t="shared" si="16"/>
        <v>81109226.485337019</v>
      </c>
      <c r="L117" s="331">
        <f t="shared" si="17"/>
        <v>11772212.120375</v>
      </c>
      <c r="M117" s="331">
        <f t="shared" si="18"/>
        <v>19189658.484999996</v>
      </c>
      <c r="N117" s="331">
        <f t="shared" si="19"/>
        <v>32812436.57</v>
      </c>
    </row>
    <row r="118" spans="2:14" ht="15" customHeight="1">
      <c r="B118" s="149" t="s">
        <v>352</v>
      </c>
      <c r="C118" s="330">
        <v>-361469.92226387007</v>
      </c>
      <c r="D118" s="330">
        <v>6126120.3175338991</v>
      </c>
      <c r="E118" s="330">
        <v>-1509269.415</v>
      </c>
      <c r="F118" s="330">
        <v>-2368413.66</v>
      </c>
      <c r="G118" s="330">
        <v>-43060370.534999996</v>
      </c>
      <c r="H118"/>
      <c r="I118" s="149" t="s">
        <v>24</v>
      </c>
      <c r="J118" s="330">
        <f t="shared" si="15"/>
        <v>-361469.92226387007</v>
      </c>
      <c r="K118" s="330">
        <f t="shared" si="16"/>
        <v>6126120.3175338991</v>
      </c>
      <c r="L118" s="330">
        <f t="shared" si="17"/>
        <v>-1509269.415</v>
      </c>
      <c r="M118" s="330">
        <f t="shared" si="18"/>
        <v>-2368413.66</v>
      </c>
      <c r="N118" s="330">
        <f t="shared" si="19"/>
        <v>-43060370.534999996</v>
      </c>
    </row>
    <row r="119" spans="2:14" ht="15" customHeight="1">
      <c r="B119" s="195" t="s">
        <v>308</v>
      </c>
      <c r="C119" s="331">
        <v>6695143.1097048381</v>
      </c>
      <c r="D119" s="331">
        <v>87235346.802870914</v>
      </c>
      <c r="E119" s="331">
        <v>10262942.705375001</v>
      </c>
      <c r="F119" s="331">
        <v>16821244.824999996</v>
      </c>
      <c r="G119" s="331">
        <v>-10247933.964999996</v>
      </c>
      <c r="H119"/>
      <c r="I119" s="195" t="s">
        <v>46</v>
      </c>
      <c r="J119" s="331">
        <f t="shared" si="15"/>
        <v>6695143.1097048381</v>
      </c>
      <c r="K119" s="331">
        <f t="shared" si="16"/>
        <v>87235346.802870914</v>
      </c>
      <c r="L119" s="331">
        <f t="shared" si="17"/>
        <v>10262942.705375001</v>
      </c>
      <c r="M119" s="331">
        <f t="shared" si="18"/>
        <v>16821244.824999996</v>
      </c>
      <c r="N119" s="331">
        <f t="shared" si="19"/>
        <v>-10247933.964999996</v>
      </c>
    </row>
    <row r="120" spans="2:14" ht="15" customHeight="1">
      <c r="B120" s="392" t="s">
        <v>13</v>
      </c>
      <c r="C120" s="393">
        <v>6824340.1442841189</v>
      </c>
      <c r="D120" s="393">
        <v>108088368.30634423</v>
      </c>
      <c r="E120" s="393">
        <v>11513029.220375001</v>
      </c>
      <c r="F120" s="393">
        <v>18713961.869999997</v>
      </c>
      <c r="G120" s="393">
        <v>51002067.149999999</v>
      </c>
      <c r="H120"/>
      <c r="I120" s="392" t="s">
        <v>13</v>
      </c>
      <c r="J120" s="393">
        <f t="shared" si="15"/>
        <v>6824340.1442841189</v>
      </c>
      <c r="K120" s="393">
        <f t="shared" si="16"/>
        <v>108088368.30634423</v>
      </c>
      <c r="L120" s="393">
        <f t="shared" si="17"/>
        <v>11513029.220375001</v>
      </c>
      <c r="M120" s="393">
        <f t="shared" si="18"/>
        <v>18713961.869999997</v>
      </c>
      <c r="N120" s="393">
        <f t="shared" si="19"/>
        <v>51002067.149999999</v>
      </c>
    </row>
    <row r="121" spans="2:14" ht="15" customHeight="1">
      <c r="B121" s="394" t="s">
        <v>73</v>
      </c>
      <c r="C121" s="395">
        <v>0.81847404797228129</v>
      </c>
      <c r="D121" s="395">
        <v>0.87529472528691643</v>
      </c>
      <c r="E121" s="395">
        <v>0.94065076031838801</v>
      </c>
      <c r="F121" s="395">
        <v>0.94371585860823237</v>
      </c>
      <c r="G121" s="395">
        <v>0.94234448759541911</v>
      </c>
      <c r="H121"/>
      <c r="I121" s="394" t="s">
        <v>22</v>
      </c>
      <c r="J121" s="395">
        <f t="shared" si="15"/>
        <v>0.81847404797228129</v>
      </c>
      <c r="K121" s="395">
        <f t="shared" si="16"/>
        <v>0.87529472528691643</v>
      </c>
      <c r="L121" s="395">
        <f t="shared" si="17"/>
        <v>0.94065076031838801</v>
      </c>
      <c r="M121" s="395">
        <f t="shared" si="18"/>
        <v>0.94371585860823237</v>
      </c>
      <c r="N121" s="395">
        <f t="shared" si="19"/>
        <v>0.94234448759541911</v>
      </c>
    </row>
    <row r="122" spans="2:14" ht="15" customHeight="1">
      <c r="C122"/>
      <c r="D122"/>
      <c r="E122"/>
      <c r="F122"/>
      <c r="G122"/>
      <c r="H122"/>
      <c r="I122"/>
      <c r="J122"/>
      <c r="K122"/>
    </row>
    <row r="123" spans="2:14" ht="15.5">
      <c r="B123" s="455" t="s">
        <v>1123</v>
      </c>
      <c r="C123" s="53"/>
      <c r="D123" s="53"/>
      <c r="E123" s="53"/>
      <c r="F123" s="53"/>
      <c r="G123" s="53"/>
      <c r="I123" s="455" t="str">
        <f>B123</f>
        <v>9M24</v>
      </c>
      <c r="J123" s="53"/>
      <c r="K123" s="53"/>
      <c r="L123" s="53"/>
      <c r="M123" s="53"/>
      <c r="N123" s="53"/>
    </row>
    <row r="124" spans="2:14">
      <c r="C124" s="1"/>
      <c r="D124" s="1"/>
      <c r="E124" s="1"/>
      <c r="F124" s="1"/>
      <c r="G124" s="1"/>
      <c r="H124"/>
      <c r="I124"/>
    </row>
    <row r="125" spans="2:14">
      <c r="B125" s="165" t="s">
        <v>276</v>
      </c>
      <c r="C125" s="164" t="s">
        <v>17</v>
      </c>
      <c r="D125" s="164" t="s">
        <v>223</v>
      </c>
      <c r="E125" s="164" t="s">
        <v>362</v>
      </c>
      <c r="F125" s="164" t="s">
        <v>343</v>
      </c>
      <c r="G125" s="164" t="s">
        <v>493</v>
      </c>
      <c r="H125"/>
      <c r="I125" s="165" t="s">
        <v>276</v>
      </c>
      <c r="J125" s="164" t="s">
        <v>17</v>
      </c>
      <c r="K125" s="164" t="s">
        <v>223</v>
      </c>
      <c r="L125" s="164" t="s">
        <v>362</v>
      </c>
      <c r="M125" s="164" t="s">
        <v>343</v>
      </c>
      <c r="N125" s="164" t="s">
        <v>493</v>
      </c>
    </row>
    <row r="126" spans="2:14" ht="15" customHeight="1">
      <c r="B126" s="211" t="s">
        <v>56</v>
      </c>
      <c r="C126" s="325"/>
      <c r="D126" s="325"/>
      <c r="E126" s="325"/>
      <c r="F126" s="325"/>
      <c r="G126" s="325"/>
      <c r="H126"/>
      <c r="I126" s="211" t="s">
        <v>35</v>
      </c>
      <c r="J126" s="325"/>
      <c r="K126" s="325"/>
      <c r="L126" s="325"/>
      <c r="M126" s="325"/>
      <c r="N126" s="325"/>
    </row>
    <row r="127" spans="2:14" ht="15" customHeight="1">
      <c r="B127" s="148" t="s">
        <v>427</v>
      </c>
      <c r="C127" s="469">
        <v>11063979.33</v>
      </c>
      <c r="D127" s="469">
        <v>88714752.27452001</v>
      </c>
      <c r="E127" s="469">
        <v>6419938.0049999999</v>
      </c>
      <c r="F127" s="469">
        <v>7495441.3350000009</v>
      </c>
      <c r="G127" s="469">
        <v>19611386.614999998</v>
      </c>
      <c r="H127"/>
      <c r="I127" s="148" t="s">
        <v>499</v>
      </c>
      <c r="J127" s="326">
        <f t="shared" ref="J127:J145" si="25">C127</f>
        <v>11063979.33</v>
      </c>
      <c r="K127" s="326">
        <f t="shared" ref="K127:K145" si="26">D127</f>
        <v>88714752.27452001</v>
      </c>
      <c r="L127" s="326">
        <f t="shared" ref="L127:L145" si="27">E127</f>
        <v>6419938.0049999999</v>
      </c>
      <c r="M127" s="326">
        <f t="shared" ref="M127:M145" si="28">F127</f>
        <v>7495441.3350000009</v>
      </c>
      <c r="N127" s="326">
        <f t="shared" ref="N127:N145" si="29">G127</f>
        <v>19611386.614999998</v>
      </c>
    </row>
    <row r="128" spans="2:14" ht="15" customHeight="1">
      <c r="B128" s="194" t="s">
        <v>569</v>
      </c>
      <c r="C128" s="327">
        <v>5599925.8200000012</v>
      </c>
      <c r="D128" s="327">
        <v>198754824.76647052</v>
      </c>
      <c r="E128" s="327">
        <v>29935013.929999996</v>
      </c>
      <c r="F128" s="327">
        <v>45659120</v>
      </c>
      <c r="G128" s="327">
        <v>114749840.08</v>
      </c>
      <c r="H128"/>
      <c r="I128" s="194" t="s">
        <v>492</v>
      </c>
      <c r="J128" s="327">
        <f t="shared" si="25"/>
        <v>5599925.8200000012</v>
      </c>
      <c r="K128" s="327">
        <f t="shared" si="26"/>
        <v>198754824.76647052</v>
      </c>
      <c r="L128" s="327">
        <f t="shared" si="27"/>
        <v>29935013.929999996</v>
      </c>
      <c r="M128" s="327">
        <f t="shared" si="28"/>
        <v>45659120</v>
      </c>
      <c r="N128" s="327">
        <f t="shared" si="29"/>
        <v>114749840.08</v>
      </c>
    </row>
    <row r="129" spans="2:14" ht="15" customHeight="1">
      <c r="B129" s="148" t="s">
        <v>571</v>
      </c>
      <c r="C129" s="469">
        <v>3267745.3299999996</v>
      </c>
      <c r="D129" s="469">
        <v>118839515.68037112</v>
      </c>
      <c r="E129" s="469">
        <v>18739685</v>
      </c>
      <c r="F129" s="469">
        <v>25088428.819999997</v>
      </c>
      <c r="G129" s="469">
        <v>64899799.305</v>
      </c>
      <c r="H129"/>
      <c r="I129" s="148" t="s">
        <v>492</v>
      </c>
      <c r="J129" s="326">
        <f t="shared" si="25"/>
        <v>3267745.3299999996</v>
      </c>
      <c r="K129" s="326">
        <f t="shared" si="26"/>
        <v>118839515.68037112</v>
      </c>
      <c r="L129" s="326">
        <f t="shared" si="27"/>
        <v>18739685</v>
      </c>
      <c r="M129" s="326">
        <f t="shared" si="28"/>
        <v>25088428.819999997</v>
      </c>
      <c r="N129" s="326">
        <f t="shared" si="29"/>
        <v>64899799.305</v>
      </c>
    </row>
    <row r="130" spans="2:14" ht="15" customHeight="1">
      <c r="B130" s="194" t="s">
        <v>640</v>
      </c>
      <c r="C130" s="327">
        <v>0</v>
      </c>
      <c r="D130" s="327">
        <v>0</v>
      </c>
      <c r="E130" s="327">
        <v>0</v>
      </c>
      <c r="F130" s="327">
        <v>0</v>
      </c>
      <c r="G130" s="327">
        <v>-1.4999999999999999E-2</v>
      </c>
      <c r="H130"/>
      <c r="I130" s="194" t="s">
        <v>641</v>
      </c>
      <c r="J130" s="327">
        <f t="shared" si="25"/>
        <v>0</v>
      </c>
      <c r="K130" s="327">
        <f t="shared" si="26"/>
        <v>0</v>
      </c>
      <c r="L130" s="327">
        <f t="shared" si="27"/>
        <v>0</v>
      </c>
      <c r="M130" s="327">
        <f t="shared" si="28"/>
        <v>0</v>
      </c>
      <c r="N130" s="327">
        <f t="shared" si="29"/>
        <v>-1.4999999999999999E-2</v>
      </c>
    </row>
    <row r="131" spans="2:14" ht="15" customHeight="1">
      <c r="B131" s="148" t="s">
        <v>428</v>
      </c>
      <c r="C131" s="469">
        <v>5855824.7599999998</v>
      </c>
      <c r="D131" s="469">
        <v>11786869.399676401</v>
      </c>
      <c r="E131" s="469">
        <v>153710.77500000005</v>
      </c>
      <c r="F131" s="469">
        <v>204159.05500000002</v>
      </c>
      <c r="G131" s="469">
        <v>0</v>
      </c>
      <c r="H131"/>
      <c r="I131" s="148" t="s">
        <v>8</v>
      </c>
      <c r="J131" s="326">
        <f t="shared" si="25"/>
        <v>5855824.7599999998</v>
      </c>
      <c r="K131" s="326">
        <f t="shared" si="26"/>
        <v>11786869.399676401</v>
      </c>
      <c r="L131" s="326">
        <f t="shared" si="27"/>
        <v>153710.77500000005</v>
      </c>
      <c r="M131" s="326">
        <f t="shared" si="28"/>
        <v>204159.05500000002</v>
      </c>
      <c r="N131" s="326">
        <f t="shared" si="29"/>
        <v>0</v>
      </c>
    </row>
    <row r="132" spans="2:14" ht="15" customHeight="1">
      <c r="B132" s="194" t="s">
        <v>429</v>
      </c>
      <c r="C132" s="327">
        <v>-137909.63214287002</v>
      </c>
      <c r="D132" s="327">
        <v>-1732622.1376667002</v>
      </c>
      <c r="E132" s="327">
        <v>-769562.46000000008</v>
      </c>
      <c r="F132" s="327">
        <v>0</v>
      </c>
      <c r="G132" s="327">
        <v>0</v>
      </c>
      <c r="H132"/>
      <c r="I132" s="194" t="s">
        <v>389</v>
      </c>
      <c r="J132" s="327">
        <f t="shared" si="25"/>
        <v>-137909.63214287002</v>
      </c>
      <c r="K132" s="327">
        <f t="shared" si="26"/>
        <v>-1732622.1376667002</v>
      </c>
      <c r="L132" s="327">
        <f t="shared" si="27"/>
        <v>-769562.46000000008</v>
      </c>
      <c r="M132" s="327">
        <f t="shared" si="28"/>
        <v>0</v>
      </c>
      <c r="N132" s="327">
        <f t="shared" si="29"/>
        <v>0</v>
      </c>
    </row>
    <row r="133" spans="2:14" ht="15" customHeight="1">
      <c r="B133" s="216" t="s">
        <v>172</v>
      </c>
      <c r="C133" s="328">
        <v>25649565.60785713</v>
      </c>
      <c r="D133" s="328">
        <v>416363339.98337138</v>
      </c>
      <c r="E133" s="328">
        <v>54478785.249999993</v>
      </c>
      <c r="F133" s="328">
        <v>78447149.210000008</v>
      </c>
      <c r="G133" s="328">
        <v>199261025.98499998</v>
      </c>
      <c r="H133"/>
      <c r="I133" s="216" t="s">
        <v>122</v>
      </c>
      <c r="J133" s="328">
        <f t="shared" si="25"/>
        <v>25649565.60785713</v>
      </c>
      <c r="K133" s="328">
        <f t="shared" si="26"/>
        <v>416363339.98337138</v>
      </c>
      <c r="L133" s="328">
        <f t="shared" si="27"/>
        <v>54478785.249999993</v>
      </c>
      <c r="M133" s="328">
        <f t="shared" si="28"/>
        <v>78447149.210000008</v>
      </c>
      <c r="N133" s="328">
        <f t="shared" si="29"/>
        <v>199261025.98499998</v>
      </c>
    </row>
    <row r="134" spans="2:14" ht="15" customHeight="1">
      <c r="B134" s="194" t="s">
        <v>372</v>
      </c>
      <c r="C134" s="327">
        <v>-952398.60526483995</v>
      </c>
      <c r="D134" s="327">
        <v>-24390590.3415213</v>
      </c>
      <c r="E134" s="327">
        <v>-4873838.2600000007</v>
      </c>
      <c r="F134" s="327">
        <v>-7310802.6349999998</v>
      </c>
      <c r="G134" s="327">
        <v>-17875912.66</v>
      </c>
      <c r="H134"/>
      <c r="I134" s="194" t="s">
        <v>368</v>
      </c>
      <c r="J134" s="327">
        <f t="shared" si="25"/>
        <v>-952398.60526483995</v>
      </c>
      <c r="K134" s="327">
        <f t="shared" si="26"/>
        <v>-24390590.3415213</v>
      </c>
      <c r="L134" s="327">
        <f t="shared" si="27"/>
        <v>-4873838.2600000007</v>
      </c>
      <c r="M134" s="327">
        <f t="shared" si="28"/>
        <v>-7310802.6349999998</v>
      </c>
      <c r="N134" s="327">
        <f t="shared" si="29"/>
        <v>-17875912.66</v>
      </c>
    </row>
    <row r="135" spans="2:14" ht="15" hidden="1" customHeight="1">
      <c r="B135" s="148" t="s">
        <v>373</v>
      </c>
      <c r="C135" s="469" t="e">
        <v>#REF!</v>
      </c>
      <c r="D135" s="469">
        <v>0</v>
      </c>
      <c r="E135" s="469">
        <v>0</v>
      </c>
      <c r="F135" s="469">
        <v>0</v>
      </c>
      <c r="G135" s="469">
        <v>0</v>
      </c>
      <c r="H135"/>
      <c r="I135" s="148" t="s">
        <v>373</v>
      </c>
      <c r="J135" s="326" t="e">
        <f t="shared" si="25"/>
        <v>#REF!</v>
      </c>
      <c r="K135" s="326">
        <f t="shared" si="26"/>
        <v>0</v>
      </c>
      <c r="L135" s="326">
        <f t="shared" si="27"/>
        <v>0</v>
      </c>
      <c r="M135" s="326">
        <f t="shared" si="28"/>
        <v>0</v>
      </c>
      <c r="N135" s="326">
        <f t="shared" si="29"/>
        <v>0</v>
      </c>
    </row>
    <row r="136" spans="2:14" ht="15" hidden="1" customHeight="1">
      <c r="B136" s="194" t="s">
        <v>534</v>
      </c>
      <c r="C136" s="327" t="e">
        <v>#REF!</v>
      </c>
      <c r="D136" s="327">
        <v>0</v>
      </c>
      <c r="E136" s="327">
        <v>0</v>
      </c>
      <c r="F136" s="327">
        <v>0</v>
      </c>
      <c r="G136" s="327">
        <v>0</v>
      </c>
      <c r="H136"/>
      <c r="I136" s="194" t="s">
        <v>534</v>
      </c>
      <c r="J136" s="327" t="e">
        <f t="shared" si="25"/>
        <v>#REF!</v>
      </c>
      <c r="K136" s="327">
        <f t="shared" si="26"/>
        <v>0</v>
      </c>
      <c r="L136" s="327">
        <f t="shared" si="27"/>
        <v>0</v>
      </c>
      <c r="M136" s="327">
        <f t="shared" si="28"/>
        <v>0</v>
      </c>
      <c r="N136" s="327">
        <f t="shared" si="29"/>
        <v>0</v>
      </c>
    </row>
    <row r="137" spans="2:14" ht="15" customHeight="1">
      <c r="B137" s="148" t="s">
        <v>377</v>
      </c>
      <c r="C137" s="469">
        <v>-1428922.38484801</v>
      </c>
      <c r="D137" s="469">
        <v>-16245614.620389001</v>
      </c>
      <c r="E137" s="469">
        <v>-524473.32999999996</v>
      </c>
      <c r="F137" s="469">
        <v>-880213.3600000001</v>
      </c>
      <c r="G137" s="469">
        <v>-2166711.5250000004</v>
      </c>
      <c r="H137"/>
      <c r="I137" s="148" t="s">
        <v>374</v>
      </c>
      <c r="J137" s="326">
        <f t="shared" si="25"/>
        <v>-1428922.38484801</v>
      </c>
      <c r="K137" s="326">
        <f t="shared" si="26"/>
        <v>-16245614.620389001</v>
      </c>
      <c r="L137" s="326">
        <f t="shared" si="27"/>
        <v>-524473.32999999996</v>
      </c>
      <c r="M137" s="326">
        <f t="shared" si="28"/>
        <v>-880213.3600000001</v>
      </c>
      <c r="N137" s="326">
        <f t="shared" si="29"/>
        <v>-2166711.5250000004</v>
      </c>
    </row>
    <row r="138" spans="2:14" ht="15" hidden="1" customHeight="1">
      <c r="B138" s="194" t="s">
        <v>607</v>
      </c>
      <c r="C138" s="327" t="e">
        <v>#REF!</v>
      </c>
      <c r="D138" s="327">
        <v>0</v>
      </c>
      <c r="E138" s="327">
        <v>0</v>
      </c>
      <c r="F138" s="327">
        <v>0</v>
      </c>
      <c r="G138" s="327">
        <v>0</v>
      </c>
      <c r="H138"/>
      <c r="I138" s="194" t="s">
        <v>608</v>
      </c>
      <c r="J138" s="327" t="e">
        <f t="shared" si="25"/>
        <v>#REF!</v>
      </c>
      <c r="K138" s="327">
        <f t="shared" si="26"/>
        <v>0</v>
      </c>
      <c r="L138" s="327">
        <f t="shared" si="27"/>
        <v>0</v>
      </c>
      <c r="M138" s="327">
        <f t="shared" si="28"/>
        <v>0</v>
      </c>
      <c r="N138" s="327">
        <f t="shared" si="29"/>
        <v>0</v>
      </c>
    </row>
    <row r="139" spans="2:14" s="77" customFormat="1" ht="15" customHeight="1">
      <c r="B139" s="216" t="s">
        <v>81</v>
      </c>
      <c r="C139" s="328">
        <v>-2381320.9901128495</v>
      </c>
      <c r="D139" s="328">
        <v>-40636204.961910307</v>
      </c>
      <c r="E139" s="328">
        <v>-5398311.5900000008</v>
      </c>
      <c r="F139" s="328">
        <v>-8191015.9950000001</v>
      </c>
      <c r="G139" s="328">
        <v>-20042624.185000002</v>
      </c>
      <c r="H139"/>
      <c r="I139" s="216" t="s">
        <v>375</v>
      </c>
      <c r="J139" s="328">
        <f t="shared" si="25"/>
        <v>-2381320.9901128495</v>
      </c>
      <c r="K139" s="328">
        <f t="shared" si="26"/>
        <v>-40636204.961910307</v>
      </c>
      <c r="L139" s="328">
        <f t="shared" si="27"/>
        <v>-5398311.5900000008</v>
      </c>
      <c r="M139" s="328">
        <f t="shared" si="28"/>
        <v>-8191015.9950000001</v>
      </c>
      <c r="N139" s="328">
        <f t="shared" si="29"/>
        <v>-20042624.185000002</v>
      </c>
    </row>
    <row r="140" spans="2:14" ht="15" customHeight="1">
      <c r="B140" s="195" t="s">
        <v>173</v>
      </c>
      <c r="C140" s="329">
        <v>23268244.617744282</v>
      </c>
      <c r="D140" s="329">
        <v>375727135.02146107</v>
      </c>
      <c r="E140" s="329">
        <v>49080473.659999989</v>
      </c>
      <c r="F140" s="329">
        <v>70256133.215000004</v>
      </c>
      <c r="G140" s="329">
        <v>179218401.79999998</v>
      </c>
      <c r="H140"/>
      <c r="I140" s="195" t="s">
        <v>28</v>
      </c>
      <c r="J140" s="329">
        <f t="shared" si="25"/>
        <v>23268244.617744282</v>
      </c>
      <c r="K140" s="329">
        <f t="shared" si="26"/>
        <v>375727135.02146107</v>
      </c>
      <c r="L140" s="329">
        <f t="shared" si="27"/>
        <v>49080473.659999989</v>
      </c>
      <c r="M140" s="329">
        <f t="shared" si="28"/>
        <v>70256133.215000004</v>
      </c>
      <c r="N140" s="329">
        <f t="shared" si="29"/>
        <v>179218401.79999998</v>
      </c>
    </row>
    <row r="141" spans="2:14" ht="15" customHeight="1">
      <c r="B141" s="216" t="s">
        <v>174</v>
      </c>
      <c r="C141" s="328"/>
      <c r="D141" s="328">
        <v>0</v>
      </c>
      <c r="E141" s="328"/>
      <c r="F141" s="328"/>
      <c r="G141" s="328">
        <v>0</v>
      </c>
      <c r="H141"/>
      <c r="I141" s="216" t="s">
        <v>38</v>
      </c>
      <c r="J141" s="328">
        <f t="shared" si="25"/>
        <v>0</v>
      </c>
      <c r="K141" s="328">
        <f t="shared" si="26"/>
        <v>0</v>
      </c>
      <c r="L141" s="328">
        <f t="shared" si="27"/>
        <v>0</v>
      </c>
      <c r="M141" s="328">
        <f t="shared" si="28"/>
        <v>0</v>
      </c>
      <c r="N141" s="328">
        <f t="shared" si="29"/>
        <v>0</v>
      </c>
    </row>
    <row r="142" spans="2:14" ht="15" customHeight="1">
      <c r="B142" s="194" t="s">
        <v>60</v>
      </c>
      <c r="C142" s="327">
        <v>-2454692.01881313</v>
      </c>
      <c r="D142" s="327">
        <v>-24271654.649958704</v>
      </c>
      <c r="E142" s="327">
        <v>-1248750.4849999999</v>
      </c>
      <c r="F142" s="327">
        <v>-2102107.67</v>
      </c>
      <c r="G142" s="327">
        <v>-1036509.2300000001</v>
      </c>
      <c r="H142"/>
      <c r="I142" s="194" t="s">
        <v>26</v>
      </c>
      <c r="J142" s="327">
        <f t="shared" si="25"/>
        <v>-2454692.01881313</v>
      </c>
      <c r="K142" s="327">
        <f t="shared" si="26"/>
        <v>-24271654.649958704</v>
      </c>
      <c r="L142" s="327">
        <f t="shared" si="27"/>
        <v>-1248750.4849999999</v>
      </c>
      <c r="M142" s="327">
        <f t="shared" si="28"/>
        <v>-2102107.67</v>
      </c>
      <c r="N142" s="327">
        <f t="shared" si="29"/>
        <v>-1036509.2300000001</v>
      </c>
    </row>
    <row r="143" spans="2:14" ht="15" customHeight="1">
      <c r="B143" s="148" t="s">
        <v>27</v>
      </c>
      <c r="C143" s="469">
        <v>-564856.65121383988</v>
      </c>
      <c r="D143" s="469">
        <v>-5017032.7751892004</v>
      </c>
      <c r="E143" s="469">
        <v>-39740.475000000006</v>
      </c>
      <c r="F143" s="469">
        <v>-26757.115000000002</v>
      </c>
      <c r="G143" s="469">
        <v>-78452.599999999991</v>
      </c>
      <c r="H143"/>
      <c r="I143" s="148" t="s">
        <v>27</v>
      </c>
      <c r="J143" s="326">
        <f t="shared" si="25"/>
        <v>-564856.65121383988</v>
      </c>
      <c r="K143" s="326">
        <f t="shared" si="26"/>
        <v>-5017032.7751892004</v>
      </c>
      <c r="L143" s="326">
        <f t="shared" si="27"/>
        <v>-39740.475000000006</v>
      </c>
      <c r="M143" s="326">
        <f t="shared" si="28"/>
        <v>-26757.115000000002</v>
      </c>
      <c r="N143" s="326">
        <f t="shared" si="29"/>
        <v>-78452.599999999991</v>
      </c>
    </row>
    <row r="144" spans="2:14" ht="15" customHeight="1">
      <c r="B144" s="194" t="s">
        <v>430</v>
      </c>
      <c r="C144" s="327">
        <v>-1273262.6949115801</v>
      </c>
      <c r="D144" s="327">
        <v>-10472879.599816799</v>
      </c>
      <c r="E144" s="327">
        <v>-483403.59499999997</v>
      </c>
      <c r="F144" s="327">
        <v>-752977.46</v>
      </c>
      <c r="G144" s="327">
        <v>-5305573.415000001</v>
      </c>
      <c r="H144"/>
      <c r="I144" s="194" t="s">
        <v>39</v>
      </c>
      <c r="J144" s="327">
        <f t="shared" si="25"/>
        <v>-1273262.6949115801</v>
      </c>
      <c r="K144" s="327">
        <f t="shared" si="26"/>
        <v>-10472879.599816799</v>
      </c>
      <c r="L144" s="327">
        <f t="shared" si="27"/>
        <v>-483403.59499999997</v>
      </c>
      <c r="M144" s="327">
        <f t="shared" si="28"/>
        <v>-752977.46</v>
      </c>
      <c r="N144" s="327">
        <f t="shared" si="29"/>
        <v>-5305573.415000001</v>
      </c>
    </row>
    <row r="145" spans="2:14" ht="15" customHeight="1">
      <c r="B145" s="490" t="s">
        <v>431</v>
      </c>
      <c r="C145" s="491">
        <v>-254240.41984685999</v>
      </c>
      <c r="D145" s="491">
        <v>-2869356.4744410999</v>
      </c>
      <c r="E145" s="491">
        <v>-97228.500000000015</v>
      </c>
      <c r="F145" s="491">
        <v>-127703.86000000002</v>
      </c>
      <c r="G145" s="491">
        <v>-1431482.86</v>
      </c>
      <c r="H145"/>
      <c r="I145" s="490" t="s">
        <v>42</v>
      </c>
      <c r="J145" s="491">
        <f t="shared" si="25"/>
        <v>-254240.41984685999</v>
      </c>
      <c r="K145" s="491">
        <f t="shared" si="26"/>
        <v>-2869356.4744410999</v>
      </c>
      <c r="L145" s="491">
        <f t="shared" si="27"/>
        <v>-97228.500000000015</v>
      </c>
      <c r="M145" s="491">
        <f t="shared" si="28"/>
        <v>-127703.86000000002</v>
      </c>
      <c r="N145" s="491">
        <f t="shared" si="29"/>
        <v>-1431482.86</v>
      </c>
    </row>
    <row r="146" spans="2:14" ht="15" customHeight="1">
      <c r="B146" s="490" t="s">
        <v>76</v>
      </c>
      <c r="C146" s="491">
        <v>-4547051.7847854095</v>
      </c>
      <c r="D146" s="491">
        <v>-42630923.499405801</v>
      </c>
      <c r="E146" s="491">
        <v>-1869123.0549999999</v>
      </c>
      <c r="F146" s="491">
        <v>-3009546.105</v>
      </c>
      <c r="G146" s="491">
        <v>-7852018.1050000014</v>
      </c>
      <c r="H146"/>
      <c r="I146" s="490" t="str">
        <f>B146</f>
        <v>Custos e Despesas</v>
      </c>
      <c r="J146" s="491">
        <f t="shared" ref="J146" si="30">C146</f>
        <v>-4547051.7847854095</v>
      </c>
      <c r="K146" s="491">
        <f t="shared" ref="K146" si="31">D146</f>
        <v>-42630923.499405801</v>
      </c>
      <c r="L146" s="491">
        <f t="shared" ref="L146" si="32">E146</f>
        <v>-1869123.0549999999</v>
      </c>
      <c r="M146" s="491">
        <f t="shared" ref="M146" si="33">F146</f>
        <v>-3009546.105</v>
      </c>
      <c r="N146" s="491">
        <f t="shared" ref="N146" si="34">G146</f>
        <v>-7852018.1050000014</v>
      </c>
    </row>
    <row r="147" spans="2:14" ht="15" customHeight="1">
      <c r="B147" s="194" t="s">
        <v>182</v>
      </c>
      <c r="C147" s="327">
        <v>-47786.193362619961</v>
      </c>
      <c r="D147" s="327">
        <v>-975316.65407349996</v>
      </c>
      <c r="E147" s="327">
        <v>-47603.849999999919</v>
      </c>
      <c r="F147" s="327">
        <v>-83908.334999999963</v>
      </c>
      <c r="G147" s="327">
        <v>-81651.53</v>
      </c>
      <c r="H147"/>
      <c r="I147" s="194" t="s">
        <v>23</v>
      </c>
      <c r="J147" s="327">
        <f t="shared" ref="J147:J163" si="35">C147</f>
        <v>-47786.193362619961</v>
      </c>
      <c r="K147" s="327">
        <f t="shared" ref="K147:K163" si="36">D147</f>
        <v>-975316.65407349996</v>
      </c>
      <c r="L147" s="327">
        <f t="shared" ref="L147:L163" si="37">E147</f>
        <v>-47603.849999999919</v>
      </c>
      <c r="M147" s="327">
        <f t="shared" ref="M147:M163" si="38">F147</f>
        <v>-83908.334999999963</v>
      </c>
      <c r="N147" s="327">
        <f t="shared" ref="N147:N163" si="39">G147</f>
        <v>-81651.53</v>
      </c>
    </row>
    <row r="148" spans="2:14" ht="15" customHeight="1">
      <c r="B148" s="216" t="s">
        <v>670</v>
      </c>
      <c r="C148" s="328">
        <v>-4594837.9781480292</v>
      </c>
      <c r="D148" s="328">
        <v>-43606240.153479293</v>
      </c>
      <c r="E148" s="328">
        <v>-1916726.9049999998</v>
      </c>
      <c r="F148" s="328">
        <v>-3093454.44</v>
      </c>
      <c r="G148" s="328">
        <v>-7933669.6350000007</v>
      </c>
      <c r="H148"/>
      <c r="I148" s="216" t="s">
        <v>29</v>
      </c>
      <c r="J148" s="328">
        <f t="shared" si="35"/>
        <v>-4594837.9781480292</v>
      </c>
      <c r="K148" s="328">
        <f t="shared" si="36"/>
        <v>-43606240.153479293</v>
      </c>
      <c r="L148" s="328">
        <f t="shared" si="37"/>
        <v>-1916726.9049999998</v>
      </c>
      <c r="M148" s="328">
        <f t="shared" si="38"/>
        <v>-3093454.44</v>
      </c>
      <c r="N148" s="328">
        <f t="shared" si="39"/>
        <v>-7933669.6350000007</v>
      </c>
    </row>
    <row r="149" spans="2:14" ht="15" customHeight="1">
      <c r="B149" s="195" t="s">
        <v>152</v>
      </c>
      <c r="C149" s="329">
        <v>18673406.639596254</v>
      </c>
      <c r="D149" s="329">
        <v>332120894.86798179</v>
      </c>
      <c r="E149" s="329">
        <v>47163746.754999988</v>
      </c>
      <c r="F149" s="329">
        <v>67162678.775000006</v>
      </c>
      <c r="G149" s="329">
        <v>171284732.16499999</v>
      </c>
      <c r="H149"/>
      <c r="I149" s="195" t="s">
        <v>40</v>
      </c>
      <c r="J149" s="329">
        <f t="shared" si="35"/>
        <v>18673406.639596254</v>
      </c>
      <c r="K149" s="329">
        <f t="shared" si="36"/>
        <v>332120894.86798179</v>
      </c>
      <c r="L149" s="329">
        <f t="shared" si="37"/>
        <v>47163746.754999988</v>
      </c>
      <c r="M149" s="329">
        <f t="shared" si="38"/>
        <v>67162678.775000006</v>
      </c>
      <c r="N149" s="329">
        <f t="shared" si="39"/>
        <v>171284732.16499999</v>
      </c>
    </row>
    <row r="150" spans="2:14" ht="15" customHeight="1">
      <c r="B150" s="148" t="s">
        <v>307</v>
      </c>
      <c r="C150" s="469">
        <v>0</v>
      </c>
      <c r="D150" s="469">
        <v>0</v>
      </c>
      <c r="E150" s="469">
        <v>0</v>
      </c>
      <c r="F150" s="469">
        <v>0</v>
      </c>
      <c r="G150" s="469">
        <v>0</v>
      </c>
      <c r="H150"/>
      <c r="I150" s="148" t="s">
        <v>211</v>
      </c>
      <c r="J150" s="326">
        <f t="shared" si="35"/>
        <v>0</v>
      </c>
      <c r="K150" s="326">
        <f t="shared" si="36"/>
        <v>0</v>
      </c>
      <c r="L150" s="326">
        <f t="shared" si="37"/>
        <v>0</v>
      </c>
      <c r="M150" s="326">
        <f t="shared" si="38"/>
        <v>0</v>
      </c>
      <c r="N150" s="326">
        <f t="shared" si="39"/>
        <v>0</v>
      </c>
    </row>
    <row r="151" spans="2:14" ht="15" customHeight="1">
      <c r="B151" s="194" t="s">
        <v>64</v>
      </c>
      <c r="C151" s="327">
        <v>1414735.3194221999</v>
      </c>
      <c r="D151" s="327">
        <v>15926852.986982901</v>
      </c>
      <c r="E151" s="327">
        <v>825231.77</v>
      </c>
      <c r="F151" s="327">
        <v>1773278.4750000001</v>
      </c>
      <c r="G151" s="327">
        <v>12876553.299999999</v>
      </c>
      <c r="H151"/>
      <c r="I151" s="194" t="s">
        <v>30</v>
      </c>
      <c r="J151" s="327">
        <f t="shared" si="35"/>
        <v>1414735.3194221999</v>
      </c>
      <c r="K151" s="327">
        <f t="shared" si="36"/>
        <v>15926852.986982901</v>
      </c>
      <c r="L151" s="327">
        <f t="shared" si="37"/>
        <v>825231.77</v>
      </c>
      <c r="M151" s="327">
        <f t="shared" si="38"/>
        <v>1773278.4750000001</v>
      </c>
      <c r="N151" s="327">
        <f t="shared" si="39"/>
        <v>12876553.299999999</v>
      </c>
    </row>
    <row r="152" spans="2:14" ht="15" customHeight="1">
      <c r="B152" s="148" t="s">
        <v>378</v>
      </c>
      <c r="C152" s="469">
        <v>4949.5251667600014</v>
      </c>
      <c r="D152" s="469">
        <v>-103711395.57238001</v>
      </c>
      <c r="E152" s="469">
        <v>-39207.390000000014</v>
      </c>
      <c r="F152" s="469">
        <v>-293009.21999999997</v>
      </c>
      <c r="G152" s="469">
        <v>-87108735.625</v>
      </c>
      <c r="H152"/>
      <c r="I152" s="148" t="s">
        <v>376</v>
      </c>
      <c r="J152" s="326">
        <f t="shared" si="35"/>
        <v>4949.5251667600014</v>
      </c>
      <c r="K152" s="326">
        <f t="shared" si="36"/>
        <v>-103711395.57238001</v>
      </c>
      <c r="L152" s="326">
        <f t="shared" si="37"/>
        <v>-39207.390000000014</v>
      </c>
      <c r="M152" s="326">
        <f t="shared" si="38"/>
        <v>-293009.21999999997</v>
      </c>
      <c r="N152" s="326">
        <f t="shared" si="39"/>
        <v>-87108735.625</v>
      </c>
    </row>
    <row r="153" spans="2:14" hidden="1">
      <c r="B153" s="471" t="s">
        <v>433</v>
      </c>
      <c r="C153" s="327">
        <v>0</v>
      </c>
      <c r="D153" s="327"/>
      <c r="E153" s="327">
        <v>0</v>
      </c>
      <c r="F153" s="327">
        <v>0</v>
      </c>
      <c r="G153" s="327">
        <v>0</v>
      </c>
      <c r="H153"/>
      <c r="I153" s="194" t="s">
        <v>392</v>
      </c>
      <c r="J153" s="327">
        <f t="shared" si="35"/>
        <v>0</v>
      </c>
      <c r="K153" s="327">
        <f t="shared" si="36"/>
        <v>0</v>
      </c>
      <c r="L153" s="327">
        <f t="shared" si="37"/>
        <v>0</v>
      </c>
      <c r="M153" s="327">
        <f t="shared" si="38"/>
        <v>0</v>
      </c>
      <c r="N153" s="327">
        <f t="shared" si="39"/>
        <v>0</v>
      </c>
    </row>
    <row r="154" spans="2:14" hidden="1">
      <c r="B154" s="470" t="s">
        <v>400</v>
      </c>
      <c r="C154" s="469">
        <v>0</v>
      </c>
      <c r="D154" s="469"/>
      <c r="E154" s="469">
        <v>0</v>
      </c>
      <c r="F154" s="469">
        <v>0</v>
      </c>
      <c r="G154" s="469">
        <v>0</v>
      </c>
      <c r="H154"/>
      <c r="I154" s="148" t="s">
        <v>545</v>
      </c>
      <c r="J154" s="326">
        <f t="shared" si="35"/>
        <v>0</v>
      </c>
      <c r="K154" s="326">
        <f t="shared" si="36"/>
        <v>0</v>
      </c>
      <c r="L154" s="326">
        <f t="shared" si="37"/>
        <v>0</v>
      </c>
      <c r="M154" s="326">
        <f t="shared" si="38"/>
        <v>0</v>
      </c>
      <c r="N154" s="326">
        <f t="shared" si="39"/>
        <v>0</v>
      </c>
    </row>
    <row r="155" spans="2:14" hidden="1">
      <c r="B155" s="471" t="s">
        <v>401</v>
      </c>
      <c r="C155" s="327">
        <v>0</v>
      </c>
      <c r="D155" s="327">
        <v>0</v>
      </c>
      <c r="E155" s="327">
        <v>0</v>
      </c>
      <c r="F155" s="327">
        <v>0</v>
      </c>
      <c r="G155" s="327">
        <v>0</v>
      </c>
      <c r="H155"/>
      <c r="I155" s="194" t="s">
        <v>546</v>
      </c>
      <c r="J155" s="327">
        <f t="shared" si="35"/>
        <v>0</v>
      </c>
      <c r="K155" s="327">
        <f t="shared" si="36"/>
        <v>0</v>
      </c>
      <c r="L155" s="327">
        <f t="shared" si="37"/>
        <v>0</v>
      </c>
      <c r="M155" s="327">
        <f t="shared" si="38"/>
        <v>0</v>
      </c>
      <c r="N155" s="327">
        <f t="shared" si="39"/>
        <v>0</v>
      </c>
    </row>
    <row r="156" spans="2:14" hidden="1">
      <c r="B156" s="470" t="s">
        <v>402</v>
      </c>
      <c r="C156" s="469">
        <v>0</v>
      </c>
      <c r="D156" s="469"/>
      <c r="E156" s="469">
        <v>0</v>
      </c>
      <c r="F156" s="469">
        <v>0</v>
      </c>
      <c r="G156" s="469">
        <v>0</v>
      </c>
      <c r="H156"/>
      <c r="I156" s="148" t="s">
        <v>394</v>
      </c>
      <c r="J156" s="326">
        <f t="shared" si="35"/>
        <v>0</v>
      </c>
      <c r="K156" s="326">
        <f t="shared" si="36"/>
        <v>0</v>
      </c>
      <c r="L156" s="326">
        <f t="shared" si="37"/>
        <v>0</v>
      </c>
      <c r="M156" s="326">
        <f t="shared" si="38"/>
        <v>0</v>
      </c>
      <c r="N156" s="326">
        <f t="shared" si="39"/>
        <v>0</v>
      </c>
    </row>
    <row r="157" spans="2:14" hidden="1">
      <c r="B157" s="194" t="s">
        <v>434</v>
      </c>
      <c r="C157" s="327">
        <v>0</v>
      </c>
      <c r="D157" s="327"/>
      <c r="E157" s="327">
        <v>-33510.215000000011</v>
      </c>
      <c r="F157" s="327">
        <v>0</v>
      </c>
      <c r="G157" s="327">
        <v>-371413.73499999999</v>
      </c>
      <c r="H157"/>
      <c r="I157" s="194" t="s">
        <v>32</v>
      </c>
      <c r="J157" s="327">
        <f t="shared" si="35"/>
        <v>0</v>
      </c>
      <c r="K157" s="327">
        <f t="shared" si="36"/>
        <v>0</v>
      </c>
      <c r="L157" s="327">
        <f t="shared" si="37"/>
        <v>-33510.215000000011</v>
      </c>
      <c r="M157" s="327">
        <f t="shared" si="38"/>
        <v>0</v>
      </c>
      <c r="N157" s="327">
        <f t="shared" si="39"/>
        <v>-371413.73499999999</v>
      </c>
    </row>
    <row r="158" spans="2:14" ht="15" customHeight="1">
      <c r="B158" s="332" t="s">
        <v>435</v>
      </c>
      <c r="C158" s="477">
        <v>1419684.8445889601</v>
      </c>
      <c r="D158" s="477">
        <f>-87784.5425853967*1000</f>
        <v>-87784542.585396707</v>
      </c>
      <c r="E158" s="477">
        <v>786024.38</v>
      </c>
      <c r="F158" s="477">
        <v>1480269.2550000001</v>
      </c>
      <c r="G158" s="477">
        <v>-74232346.204999998</v>
      </c>
      <c r="H158"/>
      <c r="I158" s="332" t="s">
        <v>44</v>
      </c>
      <c r="J158" s="478">
        <f t="shared" si="35"/>
        <v>1419684.8445889601</v>
      </c>
      <c r="K158" s="478">
        <f t="shared" si="36"/>
        <v>-87784542.585396707</v>
      </c>
      <c r="L158" s="478">
        <f t="shared" si="37"/>
        <v>786024.38</v>
      </c>
      <c r="M158" s="478">
        <f t="shared" si="38"/>
        <v>1480269.2550000001</v>
      </c>
      <c r="N158" s="478">
        <f t="shared" si="39"/>
        <v>-74232346.204999998</v>
      </c>
    </row>
    <row r="159" spans="2:14" ht="15" customHeight="1">
      <c r="B159" s="195" t="s">
        <v>176</v>
      </c>
      <c r="C159" s="331">
        <v>20093091.484185215</v>
      </c>
      <c r="D159" s="331">
        <v>244336352.28258508</v>
      </c>
      <c r="E159" s="331">
        <v>47949771.13499999</v>
      </c>
      <c r="F159" s="331">
        <v>68642948.030000001</v>
      </c>
      <c r="G159" s="331">
        <v>97052385.959999993</v>
      </c>
      <c r="H159"/>
      <c r="I159" s="195" t="s">
        <v>45</v>
      </c>
      <c r="J159" s="331">
        <f t="shared" si="35"/>
        <v>20093091.484185215</v>
      </c>
      <c r="K159" s="331">
        <f t="shared" si="36"/>
        <v>244336352.28258508</v>
      </c>
      <c r="L159" s="331">
        <f t="shared" si="37"/>
        <v>47949771.13499999</v>
      </c>
      <c r="M159" s="331">
        <f t="shared" si="38"/>
        <v>68642948.030000001</v>
      </c>
      <c r="N159" s="331">
        <f t="shared" si="39"/>
        <v>97052385.959999993</v>
      </c>
    </row>
    <row r="160" spans="2:14" ht="15" customHeight="1">
      <c r="B160" s="149" t="s">
        <v>352</v>
      </c>
      <c r="C160" s="330">
        <v>15600153.991209297</v>
      </c>
      <c r="D160" s="330">
        <v>-17711487.671225805</v>
      </c>
      <c r="E160" s="330">
        <v>-8534899.4800000023</v>
      </c>
      <c r="F160" s="330">
        <v>-12220102.454999998</v>
      </c>
      <c r="G160" s="330">
        <v>-55342832.455000006</v>
      </c>
      <c r="H160"/>
      <c r="I160" s="149" t="s">
        <v>24</v>
      </c>
      <c r="J160" s="330">
        <f t="shared" si="35"/>
        <v>15600153.991209297</v>
      </c>
      <c r="K160" s="330">
        <f t="shared" si="36"/>
        <v>-17711487.671225805</v>
      </c>
      <c r="L160" s="330">
        <f t="shared" si="37"/>
        <v>-8534899.4800000023</v>
      </c>
      <c r="M160" s="330">
        <f t="shared" si="38"/>
        <v>-12220102.454999998</v>
      </c>
      <c r="N160" s="330">
        <f t="shared" si="39"/>
        <v>-55342832.455000006</v>
      </c>
    </row>
    <row r="161" spans="2:14" ht="15" customHeight="1">
      <c r="B161" s="195" t="s">
        <v>308</v>
      </c>
      <c r="C161" s="331">
        <v>35693245.47539451</v>
      </c>
      <c r="D161" s="331">
        <v>226624864.6113593</v>
      </c>
      <c r="E161" s="331">
        <v>39414871.654999986</v>
      </c>
      <c r="F161" s="331">
        <v>56422845.575000003</v>
      </c>
      <c r="G161" s="331">
        <v>41709553.505000003</v>
      </c>
      <c r="H161"/>
      <c r="I161" s="195" t="s">
        <v>46</v>
      </c>
      <c r="J161" s="331">
        <f t="shared" si="35"/>
        <v>35693245.47539451</v>
      </c>
      <c r="K161" s="331">
        <f t="shared" si="36"/>
        <v>226624864.6113593</v>
      </c>
      <c r="L161" s="331">
        <f t="shared" si="37"/>
        <v>39414871.654999986</v>
      </c>
      <c r="M161" s="331">
        <f t="shared" si="38"/>
        <v>56422845.575000003</v>
      </c>
      <c r="N161" s="331">
        <f t="shared" si="39"/>
        <v>41709553.505000003</v>
      </c>
    </row>
    <row r="162" spans="2:14" ht="15" customHeight="1">
      <c r="B162" s="392" t="s">
        <v>13</v>
      </c>
      <c r="C162" s="393">
        <v>18721192.832958873</v>
      </c>
      <c r="D162" s="393">
        <v>333096211.52205527</v>
      </c>
      <c r="E162" s="393">
        <v>47211350.604999989</v>
      </c>
      <c r="F162" s="393">
        <v>67246587.109999999</v>
      </c>
      <c r="G162" s="393">
        <v>171366383.69499999</v>
      </c>
      <c r="H162"/>
      <c r="I162" s="392" t="s">
        <v>13</v>
      </c>
      <c r="J162" s="393">
        <f t="shared" si="35"/>
        <v>18721192.832958873</v>
      </c>
      <c r="K162" s="393">
        <f t="shared" si="36"/>
        <v>333096211.52205527</v>
      </c>
      <c r="L162" s="393">
        <f t="shared" si="37"/>
        <v>47211350.604999989</v>
      </c>
      <c r="M162" s="393">
        <f t="shared" si="38"/>
        <v>67246587.109999999</v>
      </c>
      <c r="N162" s="393">
        <f t="shared" si="39"/>
        <v>171366383.69499999</v>
      </c>
    </row>
    <row r="163" spans="2:14" ht="15" customHeight="1">
      <c r="B163" s="394" t="s">
        <v>73</v>
      </c>
      <c r="C163" s="395">
        <v>0.80458122821530587</v>
      </c>
      <c r="D163" s="395">
        <v>0.88653754406912677</v>
      </c>
      <c r="E163" s="395">
        <v>0.96191717569907409</v>
      </c>
      <c r="F163" s="395">
        <v>0.95716322593801029</v>
      </c>
      <c r="G163" s="395">
        <v>0.95618743373371606</v>
      </c>
      <c r="H163"/>
      <c r="I163" s="394" t="s">
        <v>22</v>
      </c>
      <c r="J163" s="395">
        <f t="shared" si="35"/>
        <v>0.80458122821530587</v>
      </c>
      <c r="K163" s="395">
        <f t="shared" si="36"/>
        <v>0.88653754406912677</v>
      </c>
      <c r="L163" s="395">
        <f t="shared" si="37"/>
        <v>0.96191717569907409</v>
      </c>
      <c r="M163" s="395">
        <f t="shared" si="38"/>
        <v>0.95716322593801029</v>
      </c>
      <c r="N163" s="395">
        <f t="shared" si="39"/>
        <v>0.95618743373371606</v>
      </c>
    </row>
  </sheetData>
  <hyperlinks>
    <hyperlink ref="D2" location="Summary!A1" display="Summary" xr:uid="{00000000-0004-0000-0D00-000000000000}"/>
    <hyperlink ref="K2" location="Summary!A1" display="Summary" xr:uid="{00000000-0004-0000-0D00-000001000000}"/>
  </hyperlinks>
  <pageMargins left="0.25" right="0.25" top="0.75" bottom="0.75" header="0.3" footer="0.3"/>
  <pageSetup paperSize="8" orientation="landscape" r:id="rId1"/>
  <ignoredErrors>
    <ignoredError sqref="K73" formula="1"/>
  </ignoredErrors>
  <drawing r:id="rId2"/>
  <legacyDrawing r:id="rId3"/>
  <controls>
    <mc:AlternateContent xmlns:mc="http://schemas.openxmlformats.org/markup-compatibility/2006">
      <mc:Choice Requires="x14">
        <control shapeId="269313" r:id="rId4" name="FPMExcelClientSheetOptionstb1">
          <controlPr defaultSize="0" autoLine="0" autoPict="0" r:id="rId5">
            <anchor moveWithCells="1" sizeWithCells="1">
              <from>
                <xdr:col>0</xdr:col>
                <xdr:colOff>0</xdr:colOff>
                <xdr:row>0</xdr:row>
                <xdr:rowOff>0</xdr:rowOff>
              </from>
              <to>
                <xdr:col>1</xdr:col>
                <xdr:colOff>317500</xdr:colOff>
                <xdr:row>0</xdr:row>
                <xdr:rowOff>0</xdr:rowOff>
              </to>
            </anchor>
          </controlPr>
        </control>
      </mc:Choice>
      <mc:Fallback>
        <control shapeId="269313" r:id="rId4"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8">
    <pageSetUpPr fitToPage="1"/>
  </sheetPr>
  <dimension ref="B2:M74"/>
  <sheetViews>
    <sheetView showGridLines="0" zoomScale="90" zoomScaleNormal="90" workbookViewId="0"/>
  </sheetViews>
  <sheetFormatPr defaultRowHeight="15.5"/>
  <cols>
    <col min="1" max="1" width="9.81640625" customWidth="1"/>
    <col min="2" max="2" width="43.54296875" style="26" bestFit="1" customWidth="1"/>
    <col min="3" max="3" width="13.26953125" style="69" bestFit="1" customWidth="1"/>
    <col min="4" max="4" width="17.7265625" style="48" bestFit="1" customWidth="1"/>
    <col min="5" max="5" width="12.54296875" style="69" customWidth="1"/>
    <col min="6" max="6" width="14.1796875" style="30" customWidth="1"/>
    <col min="7" max="7" width="2" style="26" customWidth="1"/>
    <col min="8" max="8" width="50.7265625" style="30" customWidth="1"/>
    <col min="9" max="9" width="12.453125" style="26" customWidth="1"/>
    <col min="10" max="10" width="17.7265625" style="48" customWidth="1"/>
    <col min="11" max="11" width="12.453125" style="26" customWidth="1"/>
    <col min="12" max="12" width="9.26953125" customWidth="1"/>
    <col min="13" max="13" width="3.7265625" customWidth="1"/>
  </cols>
  <sheetData>
    <row r="2" spans="2:12" ht="16" thickBot="1"/>
    <row r="3" spans="2:12" ht="16.5" thickTop="1" thickBot="1">
      <c r="E3" s="92" t="s">
        <v>111</v>
      </c>
      <c r="K3" s="92" t="s">
        <v>111</v>
      </c>
    </row>
    <row r="4" spans="2:12" ht="16" thickTop="1">
      <c r="B4" s="93" t="s">
        <v>112</v>
      </c>
      <c r="C4" s="55"/>
      <c r="D4" s="53"/>
      <c r="E4" s="55"/>
      <c r="H4" s="93" t="s">
        <v>113</v>
      </c>
      <c r="I4" s="32"/>
      <c r="J4" s="53"/>
      <c r="K4" s="32"/>
      <c r="L4" s="4"/>
    </row>
    <row r="6" spans="2:12">
      <c r="B6" s="190" t="s">
        <v>84</v>
      </c>
      <c r="C6" s="280" t="s">
        <v>52</v>
      </c>
      <c r="D6" s="280" t="s">
        <v>47</v>
      </c>
      <c r="E6" s="280" t="s">
        <v>403</v>
      </c>
      <c r="H6" s="190" t="s">
        <v>84</v>
      </c>
      <c r="I6" s="280" t="s">
        <v>52</v>
      </c>
      <c r="J6" s="280" t="s">
        <v>75</v>
      </c>
      <c r="K6" s="280" t="s">
        <v>560</v>
      </c>
    </row>
    <row r="7" spans="2:12">
      <c r="B7" s="191" t="s">
        <v>85</v>
      </c>
      <c r="C7" s="281" t="s">
        <v>1117</v>
      </c>
      <c r="D7" s="281"/>
      <c r="E7" s="281" t="str">
        <f>+C7</f>
        <v>3Q24</v>
      </c>
      <c r="H7" s="191" t="s">
        <v>86</v>
      </c>
      <c r="I7" s="281" t="s">
        <v>1111</v>
      </c>
      <c r="J7" s="281"/>
      <c r="K7" s="281" t="str">
        <f>+I7</f>
        <v>3T24</v>
      </c>
    </row>
    <row r="8" spans="2:12">
      <c r="B8" s="240" t="s">
        <v>5</v>
      </c>
      <c r="C8" s="243"/>
      <c r="D8" s="244"/>
      <c r="E8" s="243"/>
      <c r="H8" s="240" t="s">
        <v>437</v>
      </c>
      <c r="I8" s="243"/>
      <c r="J8" s="244"/>
      <c r="K8" s="243"/>
    </row>
    <row r="9" spans="2:12">
      <c r="B9" s="241" t="s">
        <v>159</v>
      </c>
      <c r="C9" s="265">
        <v>1029576000</v>
      </c>
      <c r="D9" s="265">
        <v>0</v>
      </c>
      <c r="E9" s="265">
        <v>1029576000</v>
      </c>
      <c r="H9" s="241" t="s">
        <v>438</v>
      </c>
      <c r="I9" s="265">
        <f>C9</f>
        <v>1029576000</v>
      </c>
      <c r="J9" s="265">
        <f t="shared" ref="J9:J73" si="0">D9</f>
        <v>0</v>
      </c>
      <c r="K9" s="265">
        <f t="shared" ref="K9:K73" si="1">E9</f>
        <v>1029576000</v>
      </c>
    </row>
    <row r="10" spans="2:12">
      <c r="B10" s="242" t="s">
        <v>163</v>
      </c>
      <c r="C10" s="266">
        <v>0</v>
      </c>
      <c r="D10" s="266">
        <v>0</v>
      </c>
      <c r="E10" s="266">
        <v>0</v>
      </c>
      <c r="H10" s="242" t="s">
        <v>245</v>
      </c>
      <c r="I10" s="266">
        <f t="shared" ref="I10:I73" si="2">C10</f>
        <v>0</v>
      </c>
      <c r="J10" s="266">
        <f t="shared" si="0"/>
        <v>0</v>
      </c>
      <c r="K10" s="266">
        <f t="shared" si="1"/>
        <v>0</v>
      </c>
    </row>
    <row r="11" spans="2:12">
      <c r="B11" s="241" t="s">
        <v>160</v>
      </c>
      <c r="C11" s="265">
        <v>229694000</v>
      </c>
      <c r="D11" s="265">
        <v>0</v>
      </c>
      <c r="E11" s="265">
        <v>229694000</v>
      </c>
      <c r="H11" s="241" t="s">
        <v>125</v>
      </c>
      <c r="I11" s="265">
        <f t="shared" si="2"/>
        <v>229694000</v>
      </c>
      <c r="J11" s="265">
        <f t="shared" si="0"/>
        <v>0</v>
      </c>
      <c r="K11" s="265">
        <f t="shared" si="1"/>
        <v>229694000</v>
      </c>
    </row>
    <row r="12" spans="2:12">
      <c r="B12" s="242" t="s">
        <v>504</v>
      </c>
      <c r="C12" s="266">
        <v>1458631000</v>
      </c>
      <c r="D12" s="266">
        <v>1458631000</v>
      </c>
      <c r="E12" s="266">
        <v>0</v>
      </c>
      <c r="H12" s="242" t="s">
        <v>506</v>
      </c>
      <c r="I12" s="266">
        <f t="shared" si="2"/>
        <v>1458631000</v>
      </c>
      <c r="J12" s="266">
        <f t="shared" si="0"/>
        <v>1458631000</v>
      </c>
      <c r="K12" s="266">
        <f t="shared" si="1"/>
        <v>0</v>
      </c>
    </row>
    <row r="13" spans="2:12">
      <c r="B13" s="241" t="s">
        <v>161</v>
      </c>
      <c r="C13" s="265">
        <v>316205000</v>
      </c>
      <c r="D13" s="265">
        <v>0</v>
      </c>
      <c r="E13" s="265">
        <v>316205000</v>
      </c>
      <c r="H13" s="241" t="s">
        <v>213</v>
      </c>
      <c r="I13" s="265">
        <f t="shared" si="2"/>
        <v>316205000</v>
      </c>
      <c r="J13" s="265">
        <f t="shared" si="0"/>
        <v>0</v>
      </c>
      <c r="K13" s="265">
        <f t="shared" si="1"/>
        <v>316205000</v>
      </c>
    </row>
    <row r="14" spans="2:12">
      <c r="B14" s="242" t="s">
        <v>621</v>
      </c>
      <c r="C14" s="266">
        <v>11000</v>
      </c>
      <c r="D14" s="266">
        <v>0</v>
      </c>
      <c r="E14" s="266">
        <v>11000</v>
      </c>
      <c r="H14" s="242" t="s">
        <v>627</v>
      </c>
      <c r="I14" s="266">
        <f t="shared" si="2"/>
        <v>11000</v>
      </c>
      <c r="J14" s="266">
        <f t="shared" si="0"/>
        <v>0</v>
      </c>
      <c r="K14" s="266">
        <f t="shared" si="1"/>
        <v>11000</v>
      </c>
    </row>
    <row r="15" spans="2:12">
      <c r="B15" s="241" t="s">
        <v>256</v>
      </c>
      <c r="C15" s="265">
        <v>33339000</v>
      </c>
      <c r="D15" s="265">
        <v>0</v>
      </c>
      <c r="E15" s="265">
        <v>33339000</v>
      </c>
      <c r="H15" s="241" t="s">
        <v>253</v>
      </c>
      <c r="I15" s="265">
        <f t="shared" si="2"/>
        <v>33339000</v>
      </c>
      <c r="J15" s="265">
        <f t="shared" si="0"/>
        <v>0</v>
      </c>
      <c r="K15" s="265">
        <f t="shared" si="1"/>
        <v>33339000</v>
      </c>
    </row>
    <row r="16" spans="2:12">
      <c r="B16" s="242" t="s">
        <v>311</v>
      </c>
      <c r="C16" s="266">
        <v>23201000</v>
      </c>
      <c r="D16" s="266">
        <v>0</v>
      </c>
      <c r="E16" s="266">
        <v>23201000</v>
      </c>
      <c r="H16" s="242" t="s">
        <v>439</v>
      </c>
      <c r="I16" s="266">
        <f t="shared" si="2"/>
        <v>23201000</v>
      </c>
      <c r="J16" s="266">
        <f t="shared" si="0"/>
        <v>0</v>
      </c>
      <c r="K16" s="266">
        <f t="shared" si="1"/>
        <v>23201000</v>
      </c>
    </row>
    <row r="17" spans="2:11">
      <c r="B17" s="241" t="s">
        <v>719</v>
      </c>
      <c r="C17" s="265">
        <v>18542000</v>
      </c>
      <c r="D17" s="265">
        <v>0</v>
      </c>
      <c r="E17" s="265">
        <v>18542000</v>
      </c>
      <c r="H17" s="241" t="s">
        <v>267</v>
      </c>
      <c r="I17" s="265">
        <f t="shared" si="2"/>
        <v>18542000</v>
      </c>
      <c r="J17" s="265">
        <f t="shared" si="0"/>
        <v>0</v>
      </c>
      <c r="K17" s="265">
        <f t="shared" si="1"/>
        <v>18542000</v>
      </c>
    </row>
    <row r="18" spans="2:11">
      <c r="B18" s="242" t="s">
        <v>162</v>
      </c>
      <c r="C18" s="266">
        <v>33457000</v>
      </c>
      <c r="D18" s="266">
        <v>0</v>
      </c>
      <c r="E18" s="266">
        <v>33457000</v>
      </c>
      <c r="H18" s="242" t="s">
        <v>67</v>
      </c>
      <c r="I18" s="266">
        <f t="shared" si="2"/>
        <v>33457000</v>
      </c>
      <c r="J18" s="266">
        <f t="shared" si="0"/>
        <v>0</v>
      </c>
      <c r="K18" s="266">
        <f t="shared" si="1"/>
        <v>33457000</v>
      </c>
    </row>
    <row r="19" spans="2:11">
      <c r="B19" s="245" t="s">
        <v>90</v>
      </c>
      <c r="C19" s="267">
        <v>3142656000</v>
      </c>
      <c r="D19" s="267">
        <v>1458631000</v>
      </c>
      <c r="E19" s="267">
        <v>1684025000</v>
      </c>
      <c r="H19" s="245" t="s">
        <v>89</v>
      </c>
      <c r="I19" s="267">
        <f t="shared" si="2"/>
        <v>3142656000</v>
      </c>
      <c r="J19" s="267">
        <f t="shared" si="0"/>
        <v>1458631000</v>
      </c>
      <c r="K19" s="267">
        <f t="shared" si="1"/>
        <v>1684025000</v>
      </c>
    </row>
    <row r="20" spans="2:11">
      <c r="B20" s="242" t="s">
        <v>163</v>
      </c>
      <c r="C20" s="266">
        <v>12356000</v>
      </c>
      <c r="D20" s="266">
        <v>0</v>
      </c>
      <c r="E20" s="266">
        <v>12356000</v>
      </c>
      <c r="H20" s="242" t="s">
        <v>753</v>
      </c>
      <c r="I20" s="266">
        <f t="shared" si="2"/>
        <v>12356000</v>
      </c>
      <c r="J20" s="266">
        <f t="shared" si="0"/>
        <v>0</v>
      </c>
      <c r="K20" s="266">
        <f t="shared" si="1"/>
        <v>12356000</v>
      </c>
    </row>
    <row r="21" spans="2:11">
      <c r="B21" s="241" t="s">
        <v>126</v>
      </c>
      <c r="C21" s="265">
        <v>12661917000</v>
      </c>
      <c r="D21" s="265">
        <v>12661917000</v>
      </c>
      <c r="E21" s="265">
        <v>0</v>
      </c>
      <c r="H21" s="241" t="s">
        <v>506</v>
      </c>
      <c r="I21" s="265">
        <f t="shared" si="2"/>
        <v>12661917000</v>
      </c>
      <c r="J21" s="265">
        <f t="shared" si="0"/>
        <v>12661917000</v>
      </c>
      <c r="K21" s="265">
        <f t="shared" si="1"/>
        <v>0</v>
      </c>
    </row>
    <row r="22" spans="2:11">
      <c r="B22" s="242" t="s">
        <v>562</v>
      </c>
      <c r="C22" s="266">
        <v>0</v>
      </c>
      <c r="D22" s="266">
        <v>0</v>
      </c>
      <c r="E22" s="266">
        <v>0</v>
      </c>
      <c r="H22" s="242" t="s">
        <v>451</v>
      </c>
      <c r="I22" s="266">
        <f t="shared" si="2"/>
        <v>0</v>
      </c>
      <c r="J22" s="266">
        <f t="shared" si="0"/>
        <v>0</v>
      </c>
      <c r="K22" s="266">
        <f t="shared" si="1"/>
        <v>0</v>
      </c>
    </row>
    <row r="23" spans="2:11">
      <c r="B23" s="241" t="s">
        <v>164</v>
      </c>
      <c r="C23" s="265">
        <v>0</v>
      </c>
      <c r="D23" s="265">
        <v>-5225000</v>
      </c>
      <c r="E23" s="265">
        <v>5225000</v>
      </c>
      <c r="H23" s="241" t="s">
        <v>440</v>
      </c>
      <c r="I23" s="265">
        <f t="shared" si="2"/>
        <v>0</v>
      </c>
      <c r="J23" s="265">
        <f t="shared" si="0"/>
        <v>-5225000</v>
      </c>
      <c r="K23" s="265">
        <f t="shared" si="1"/>
        <v>5225000</v>
      </c>
    </row>
    <row r="24" spans="2:11">
      <c r="B24" s="242" t="s">
        <v>238</v>
      </c>
      <c r="C24" s="266">
        <v>0</v>
      </c>
      <c r="D24" s="266">
        <v>0</v>
      </c>
      <c r="E24" s="266">
        <v>0</v>
      </c>
      <c r="H24" s="242" t="s">
        <v>213</v>
      </c>
      <c r="I24" s="266">
        <f t="shared" si="2"/>
        <v>0</v>
      </c>
      <c r="J24" s="266">
        <f t="shared" si="0"/>
        <v>0</v>
      </c>
      <c r="K24" s="266">
        <f t="shared" si="1"/>
        <v>0</v>
      </c>
    </row>
    <row r="25" spans="2:11">
      <c r="B25" s="241" t="s">
        <v>220</v>
      </c>
      <c r="C25" s="265">
        <v>3705524000</v>
      </c>
      <c r="D25" s="265">
        <v>2345710000</v>
      </c>
      <c r="E25" s="265">
        <v>1359814000</v>
      </c>
      <c r="H25" s="241" t="s">
        <v>441</v>
      </c>
      <c r="I25" s="265">
        <f t="shared" si="2"/>
        <v>3705524000</v>
      </c>
      <c r="J25" s="265">
        <f t="shared" si="0"/>
        <v>2345710000</v>
      </c>
      <c r="K25" s="265">
        <f t="shared" si="1"/>
        <v>1359814000</v>
      </c>
    </row>
    <row r="26" spans="2:11">
      <c r="B26" s="242" t="s">
        <v>160</v>
      </c>
      <c r="C26" s="266">
        <v>75832000</v>
      </c>
      <c r="D26" s="266">
        <v>0</v>
      </c>
      <c r="E26" s="266">
        <v>75832000</v>
      </c>
      <c r="H26" s="242" t="s">
        <v>442</v>
      </c>
      <c r="I26" s="266">
        <f t="shared" si="2"/>
        <v>75832000</v>
      </c>
      <c r="J26" s="266">
        <f t="shared" si="0"/>
        <v>0</v>
      </c>
      <c r="K26" s="266">
        <f t="shared" si="1"/>
        <v>75832000</v>
      </c>
    </row>
    <row r="27" spans="2:11">
      <c r="B27" s="241" t="s">
        <v>165</v>
      </c>
      <c r="C27" s="265">
        <v>133665000</v>
      </c>
      <c r="D27" s="265">
        <v>0</v>
      </c>
      <c r="E27" s="265">
        <v>133665000</v>
      </c>
      <c r="H27" s="241" t="s">
        <v>443</v>
      </c>
      <c r="I27" s="265">
        <f t="shared" si="2"/>
        <v>133665000</v>
      </c>
      <c r="J27" s="265">
        <f t="shared" si="0"/>
        <v>0</v>
      </c>
      <c r="K27" s="265">
        <f t="shared" si="1"/>
        <v>133665000</v>
      </c>
    </row>
    <row r="28" spans="2:11">
      <c r="B28" s="242" t="s">
        <v>339</v>
      </c>
      <c r="C28" s="266">
        <v>2747000</v>
      </c>
      <c r="D28" s="266">
        <v>0</v>
      </c>
      <c r="E28" s="266">
        <v>2747000</v>
      </c>
      <c r="H28" s="242" t="s">
        <v>253</v>
      </c>
      <c r="I28" s="266">
        <f t="shared" si="2"/>
        <v>2747000</v>
      </c>
      <c r="J28" s="266">
        <f t="shared" si="0"/>
        <v>0</v>
      </c>
      <c r="K28" s="266">
        <f t="shared" si="1"/>
        <v>2747000</v>
      </c>
    </row>
    <row r="29" spans="2:11">
      <c r="B29" s="241" t="s">
        <v>48</v>
      </c>
      <c r="C29" s="265">
        <v>48929000</v>
      </c>
      <c r="D29" s="265">
        <v>0</v>
      </c>
      <c r="E29" s="265">
        <v>48929000</v>
      </c>
      <c r="H29" s="241" t="s">
        <v>444</v>
      </c>
      <c r="I29" s="265">
        <f t="shared" si="2"/>
        <v>48929000</v>
      </c>
      <c r="J29" s="265">
        <f t="shared" si="0"/>
        <v>0</v>
      </c>
      <c r="K29" s="265">
        <f t="shared" si="1"/>
        <v>48929000</v>
      </c>
    </row>
    <row r="30" spans="2:11">
      <c r="B30" s="242" t="s">
        <v>127</v>
      </c>
      <c r="C30" s="266">
        <v>226698000</v>
      </c>
      <c r="D30" s="266">
        <v>-8193556000</v>
      </c>
      <c r="E30" s="266">
        <v>8420254000</v>
      </c>
      <c r="H30" s="242" t="s">
        <v>68</v>
      </c>
      <c r="I30" s="266">
        <f t="shared" si="2"/>
        <v>226698000</v>
      </c>
      <c r="J30" s="266">
        <f t="shared" si="0"/>
        <v>-8193556000</v>
      </c>
      <c r="K30" s="266">
        <f t="shared" si="1"/>
        <v>8420254000</v>
      </c>
    </row>
    <row r="31" spans="2:11">
      <c r="B31" s="241" t="s">
        <v>49</v>
      </c>
      <c r="C31" s="265">
        <v>174501000</v>
      </c>
      <c r="D31" s="265">
        <v>-453496000</v>
      </c>
      <c r="E31" s="265">
        <v>627997000</v>
      </c>
      <c r="H31" s="241" t="s">
        <v>69</v>
      </c>
      <c r="I31" s="265">
        <f t="shared" si="2"/>
        <v>174501000</v>
      </c>
      <c r="J31" s="265">
        <f t="shared" si="0"/>
        <v>-453496000</v>
      </c>
      <c r="K31" s="265">
        <f t="shared" si="1"/>
        <v>627997000</v>
      </c>
    </row>
    <row r="32" spans="2:11">
      <c r="B32" s="242" t="s">
        <v>513</v>
      </c>
      <c r="C32" s="266">
        <v>1379000</v>
      </c>
      <c r="D32" s="266">
        <v>1379000</v>
      </c>
      <c r="E32" s="266">
        <v>0</v>
      </c>
      <c r="H32" s="242" t="s">
        <v>516</v>
      </c>
      <c r="I32" s="266">
        <f t="shared" si="2"/>
        <v>1379000</v>
      </c>
      <c r="J32" s="266">
        <f t="shared" si="0"/>
        <v>1379000</v>
      </c>
      <c r="K32" s="266">
        <f t="shared" si="1"/>
        <v>0</v>
      </c>
    </row>
    <row r="33" spans="2:13">
      <c r="B33" s="272" t="s">
        <v>92</v>
      </c>
      <c r="C33" s="273">
        <v>17043548000</v>
      </c>
      <c r="D33" s="273">
        <v>6356729000</v>
      </c>
      <c r="E33" s="273">
        <v>10686819000</v>
      </c>
      <c r="H33" s="272" t="s">
        <v>91</v>
      </c>
      <c r="I33" s="273">
        <f t="shared" si="2"/>
        <v>17043548000</v>
      </c>
      <c r="J33" s="273">
        <f t="shared" si="0"/>
        <v>6356729000</v>
      </c>
      <c r="K33" s="273">
        <f t="shared" si="1"/>
        <v>10686819000</v>
      </c>
    </row>
    <row r="34" spans="2:13">
      <c r="B34" s="245" t="s">
        <v>94</v>
      </c>
      <c r="C34" s="267">
        <v>20186204000</v>
      </c>
      <c r="D34" s="267">
        <v>7815360000</v>
      </c>
      <c r="E34" s="267">
        <v>12370844000</v>
      </c>
      <c r="H34" s="245" t="s">
        <v>93</v>
      </c>
      <c r="I34" s="267">
        <f t="shared" si="2"/>
        <v>20186204000</v>
      </c>
      <c r="J34" s="267">
        <f t="shared" si="0"/>
        <v>7815360000</v>
      </c>
      <c r="K34" s="267">
        <f t="shared" si="1"/>
        <v>12370844000</v>
      </c>
    </row>
    <row r="35" spans="2:13">
      <c r="B35" s="246"/>
      <c r="C35" s="247">
        <v>18800623000</v>
      </c>
      <c r="D35" s="247">
        <v>7228139000</v>
      </c>
      <c r="E35" s="247">
        <v>11572484000</v>
      </c>
      <c r="H35" s="246" t="s">
        <v>388</v>
      </c>
      <c r="I35" s="247"/>
      <c r="J35" s="247"/>
      <c r="K35" s="247"/>
    </row>
    <row r="36" spans="2:13">
      <c r="B36" s="245" t="s">
        <v>4</v>
      </c>
      <c r="C36" s="267"/>
      <c r="D36" s="267"/>
      <c r="E36" s="267"/>
      <c r="H36" s="245" t="s">
        <v>445</v>
      </c>
      <c r="I36" s="267"/>
      <c r="J36" s="267"/>
      <c r="K36" s="267"/>
    </row>
    <row r="37" spans="2:13">
      <c r="B37" s="242" t="s">
        <v>166</v>
      </c>
      <c r="C37" s="266">
        <v>146564000</v>
      </c>
      <c r="D37" s="266">
        <v>0</v>
      </c>
      <c r="E37" s="266">
        <v>146564000</v>
      </c>
      <c r="H37" s="242" t="s">
        <v>70</v>
      </c>
      <c r="I37" s="266">
        <f t="shared" si="2"/>
        <v>146564000</v>
      </c>
      <c r="J37" s="266">
        <f t="shared" si="0"/>
        <v>0</v>
      </c>
      <c r="K37" s="266">
        <f t="shared" si="1"/>
        <v>146564000</v>
      </c>
    </row>
    <row r="38" spans="2:13">
      <c r="B38" s="241" t="s">
        <v>6</v>
      </c>
      <c r="C38" s="265">
        <v>46759000</v>
      </c>
      <c r="D38" s="265">
        <v>0</v>
      </c>
      <c r="E38" s="265">
        <v>46759000</v>
      </c>
      <c r="H38" s="241" t="s">
        <v>446</v>
      </c>
      <c r="I38" s="265">
        <f t="shared" si="2"/>
        <v>46759000</v>
      </c>
      <c r="J38" s="265">
        <f t="shared" si="0"/>
        <v>0</v>
      </c>
      <c r="K38" s="265">
        <f t="shared" si="1"/>
        <v>46759000</v>
      </c>
    </row>
    <row r="39" spans="2:13">
      <c r="B39" s="274" t="s">
        <v>167</v>
      </c>
      <c r="C39" s="275">
        <v>398051000</v>
      </c>
      <c r="D39" s="275">
        <v>0</v>
      </c>
      <c r="E39" s="275">
        <v>398051000</v>
      </c>
      <c r="H39" s="274" t="s">
        <v>447</v>
      </c>
      <c r="I39" s="275">
        <f t="shared" si="2"/>
        <v>398051000</v>
      </c>
      <c r="J39" s="275">
        <f t="shared" si="0"/>
        <v>0</v>
      </c>
      <c r="K39" s="275">
        <f t="shared" si="1"/>
        <v>398051000</v>
      </c>
    </row>
    <row r="40" spans="2:13">
      <c r="B40" s="241" t="s">
        <v>50</v>
      </c>
      <c r="C40" s="265">
        <v>1219210000</v>
      </c>
      <c r="D40" s="265">
        <v>0</v>
      </c>
      <c r="E40" s="265">
        <v>1219210000</v>
      </c>
      <c r="H40" s="241" t="s">
        <v>96</v>
      </c>
      <c r="I40" s="265">
        <f t="shared" si="2"/>
        <v>1219210000</v>
      </c>
      <c r="J40" s="265">
        <f t="shared" si="0"/>
        <v>0</v>
      </c>
      <c r="K40" s="265">
        <f t="shared" si="1"/>
        <v>1219210000</v>
      </c>
    </row>
    <row r="41" spans="2:13">
      <c r="B41" s="242" t="s">
        <v>514</v>
      </c>
      <c r="C41" s="266">
        <v>1305000</v>
      </c>
      <c r="D41" s="266">
        <v>1305000</v>
      </c>
      <c r="E41" s="266">
        <v>0</v>
      </c>
      <c r="H41" s="242" t="s">
        <v>515</v>
      </c>
      <c r="I41" s="266">
        <f t="shared" si="2"/>
        <v>1305000</v>
      </c>
      <c r="J41" s="266">
        <f t="shared" si="0"/>
        <v>1305000</v>
      </c>
      <c r="K41" s="266">
        <f t="shared" si="1"/>
        <v>0</v>
      </c>
    </row>
    <row r="42" spans="2:13">
      <c r="B42" s="241" t="s">
        <v>339</v>
      </c>
      <c r="C42" s="265">
        <v>0</v>
      </c>
      <c r="D42" s="265">
        <v>0</v>
      </c>
      <c r="E42" s="265">
        <v>0</v>
      </c>
      <c r="H42" s="241" t="s">
        <v>253</v>
      </c>
      <c r="I42" s="265">
        <f t="shared" si="2"/>
        <v>0</v>
      </c>
      <c r="J42" s="265">
        <f t="shared" si="0"/>
        <v>0</v>
      </c>
      <c r="K42" s="265">
        <f t="shared" si="1"/>
        <v>0</v>
      </c>
    </row>
    <row r="43" spans="2:13">
      <c r="B43" s="242" t="s">
        <v>240</v>
      </c>
      <c r="C43" s="266">
        <v>206217000</v>
      </c>
      <c r="D43" s="266">
        <v>0</v>
      </c>
      <c r="E43" s="266">
        <v>206217000</v>
      </c>
      <c r="H43" s="242" t="s">
        <v>448</v>
      </c>
      <c r="I43" s="266">
        <f t="shared" si="2"/>
        <v>206217000</v>
      </c>
      <c r="J43" s="266">
        <f t="shared" si="0"/>
        <v>0</v>
      </c>
      <c r="K43" s="266">
        <f t="shared" si="1"/>
        <v>206217000</v>
      </c>
    </row>
    <row r="44" spans="2:13">
      <c r="B44" s="241" t="s">
        <v>168</v>
      </c>
      <c r="C44" s="265">
        <v>42504000</v>
      </c>
      <c r="D44" s="265">
        <v>0</v>
      </c>
      <c r="E44" s="265">
        <v>42504000</v>
      </c>
      <c r="H44" s="241" t="s">
        <v>449</v>
      </c>
      <c r="I44" s="265">
        <f t="shared" si="2"/>
        <v>42504000</v>
      </c>
      <c r="J44" s="265">
        <f t="shared" si="0"/>
        <v>0</v>
      </c>
      <c r="K44" s="265">
        <f t="shared" si="1"/>
        <v>42504000</v>
      </c>
    </row>
    <row r="45" spans="2:13" ht="14.5">
      <c r="B45" s="242" t="s">
        <v>170</v>
      </c>
      <c r="C45" s="266">
        <v>148366000</v>
      </c>
      <c r="D45" s="266">
        <v>8943000</v>
      </c>
      <c r="E45" s="266">
        <v>139423000</v>
      </c>
      <c r="F45" s="242"/>
      <c r="G45" s="266"/>
      <c r="H45" s="242" t="s">
        <v>97</v>
      </c>
      <c r="I45" s="266">
        <f t="shared" si="2"/>
        <v>148366000</v>
      </c>
      <c r="J45" s="266">
        <f t="shared" si="0"/>
        <v>8943000</v>
      </c>
      <c r="K45" s="266">
        <f t="shared" si="1"/>
        <v>139423000</v>
      </c>
      <c r="L45" s="266"/>
      <c r="M45" s="266"/>
    </row>
    <row r="46" spans="2:13">
      <c r="B46" s="245" t="s">
        <v>99</v>
      </c>
      <c r="C46" s="267">
        <v>2208976000</v>
      </c>
      <c r="D46" s="267">
        <v>10248000</v>
      </c>
      <c r="E46" s="267">
        <v>2198728000</v>
      </c>
      <c r="H46" s="245" t="s">
        <v>98</v>
      </c>
      <c r="I46" s="267">
        <f t="shared" si="2"/>
        <v>2208976000</v>
      </c>
      <c r="J46" s="267">
        <f t="shared" si="0"/>
        <v>10248000</v>
      </c>
      <c r="K46" s="267">
        <f t="shared" si="1"/>
        <v>2198728000</v>
      </c>
    </row>
    <row r="47" spans="2:13">
      <c r="B47" s="242" t="s">
        <v>167</v>
      </c>
      <c r="C47" s="266">
        <v>42184000</v>
      </c>
      <c r="D47" s="266">
        <v>0</v>
      </c>
      <c r="E47" s="266">
        <v>42184000</v>
      </c>
      <c r="H47" s="242" t="s">
        <v>447</v>
      </c>
      <c r="I47" s="266">
        <f t="shared" si="2"/>
        <v>42184000</v>
      </c>
      <c r="J47" s="266">
        <f t="shared" si="0"/>
        <v>0</v>
      </c>
      <c r="K47" s="266">
        <f t="shared" si="1"/>
        <v>42184000</v>
      </c>
    </row>
    <row r="48" spans="2:13">
      <c r="B48" s="241" t="s">
        <v>50</v>
      </c>
      <c r="C48" s="265">
        <v>8359047000</v>
      </c>
      <c r="D48" s="265">
        <v>0</v>
      </c>
      <c r="E48" s="265">
        <v>8359047000</v>
      </c>
      <c r="H48" s="241" t="s">
        <v>96</v>
      </c>
      <c r="I48" s="265">
        <f t="shared" si="2"/>
        <v>8359047000</v>
      </c>
      <c r="J48" s="265">
        <f t="shared" si="0"/>
        <v>0</v>
      </c>
      <c r="K48" s="265">
        <f t="shared" si="1"/>
        <v>8359047000</v>
      </c>
    </row>
    <row r="49" spans="2:11">
      <c r="B49" s="242" t="s">
        <v>514</v>
      </c>
      <c r="C49" s="266">
        <v>428000</v>
      </c>
      <c r="D49" s="266">
        <v>428000</v>
      </c>
      <c r="E49" s="266">
        <v>0</v>
      </c>
      <c r="H49" s="242" t="s">
        <v>515</v>
      </c>
      <c r="I49" s="266">
        <f t="shared" si="2"/>
        <v>428000</v>
      </c>
      <c r="J49" s="266">
        <f t="shared" si="0"/>
        <v>428000</v>
      </c>
      <c r="K49" s="266">
        <f t="shared" si="1"/>
        <v>0</v>
      </c>
    </row>
    <row r="50" spans="2:11">
      <c r="B50" s="241" t="s">
        <v>339</v>
      </c>
      <c r="C50" s="265">
        <v>100610000</v>
      </c>
      <c r="D50" s="265">
        <v>0</v>
      </c>
      <c r="E50" s="265">
        <v>100610000</v>
      </c>
      <c r="H50" s="241" t="s">
        <v>253</v>
      </c>
      <c r="I50" s="265">
        <f t="shared" si="2"/>
        <v>100610000</v>
      </c>
      <c r="J50" s="265">
        <f t="shared" si="0"/>
        <v>0</v>
      </c>
      <c r="K50" s="265">
        <f t="shared" si="1"/>
        <v>100610000</v>
      </c>
    </row>
    <row r="51" spans="2:11">
      <c r="B51" s="242" t="s">
        <v>301</v>
      </c>
      <c r="C51" s="266">
        <v>1351347000</v>
      </c>
      <c r="D51" s="266">
        <v>1293829000</v>
      </c>
      <c r="E51" s="266">
        <v>57518000</v>
      </c>
      <c r="H51" s="242" t="s">
        <v>450</v>
      </c>
      <c r="I51" s="266">
        <f t="shared" si="2"/>
        <v>1351347000</v>
      </c>
      <c r="J51" s="266">
        <f t="shared" si="0"/>
        <v>1293829000</v>
      </c>
      <c r="K51" s="266">
        <f t="shared" si="1"/>
        <v>57518000</v>
      </c>
    </row>
    <row r="52" spans="2:11">
      <c r="B52" s="241" t="s">
        <v>101</v>
      </c>
      <c r="C52" s="265">
        <v>760873000</v>
      </c>
      <c r="D52" s="265">
        <v>778544000</v>
      </c>
      <c r="E52" s="265">
        <v>-17671000</v>
      </c>
      <c r="H52" s="241" t="s">
        <v>451</v>
      </c>
      <c r="I52" s="265">
        <f t="shared" si="2"/>
        <v>760873000</v>
      </c>
      <c r="J52" s="265">
        <f t="shared" si="0"/>
        <v>778544000</v>
      </c>
      <c r="K52" s="265">
        <f t="shared" si="1"/>
        <v>-17671000</v>
      </c>
    </row>
    <row r="53" spans="2:11">
      <c r="B53" s="242" t="s">
        <v>436</v>
      </c>
      <c r="C53" s="266">
        <v>149127000</v>
      </c>
      <c r="D53" s="266">
        <v>2594000</v>
      </c>
      <c r="E53" s="266">
        <v>146533000</v>
      </c>
      <c r="H53" s="242" t="s">
        <v>452</v>
      </c>
      <c r="I53" s="266">
        <f t="shared" si="2"/>
        <v>149127000</v>
      </c>
      <c r="J53" s="266">
        <f t="shared" si="0"/>
        <v>2594000</v>
      </c>
      <c r="K53" s="266">
        <f t="shared" si="1"/>
        <v>146533000</v>
      </c>
    </row>
    <row r="54" spans="2:11">
      <c r="B54" s="241" t="s">
        <v>547</v>
      </c>
      <c r="C54" s="265">
        <v>33000</v>
      </c>
      <c r="D54" s="265">
        <v>33000</v>
      </c>
      <c r="E54" s="265">
        <v>0</v>
      </c>
      <c r="H54" s="241" t="s">
        <v>551</v>
      </c>
      <c r="I54" s="265">
        <f t="shared" si="2"/>
        <v>33000</v>
      </c>
      <c r="J54" s="265">
        <f t="shared" si="0"/>
        <v>33000</v>
      </c>
      <c r="K54" s="265">
        <f t="shared" si="1"/>
        <v>0</v>
      </c>
    </row>
    <row r="55" spans="2:11">
      <c r="B55" s="242" t="s">
        <v>379</v>
      </c>
      <c r="C55" s="266">
        <v>0</v>
      </c>
      <c r="D55" s="266">
        <v>-39564000</v>
      </c>
      <c r="E55" s="266">
        <v>39564000</v>
      </c>
      <c r="H55" s="242" t="s">
        <v>453</v>
      </c>
      <c r="I55" s="266">
        <f t="shared" si="2"/>
        <v>0</v>
      </c>
      <c r="J55" s="266">
        <f t="shared" si="0"/>
        <v>-39564000</v>
      </c>
      <c r="K55" s="266">
        <f t="shared" si="1"/>
        <v>39564000</v>
      </c>
    </row>
    <row r="56" spans="2:11">
      <c r="B56" s="241" t="s">
        <v>624</v>
      </c>
      <c r="C56" s="265">
        <v>1625000</v>
      </c>
      <c r="D56" s="265">
        <v>0</v>
      </c>
      <c r="E56" s="265">
        <v>1625000</v>
      </c>
      <c r="H56" s="241" t="s">
        <v>70</v>
      </c>
      <c r="I56" s="265">
        <f t="shared" si="2"/>
        <v>1625000</v>
      </c>
      <c r="J56" s="265">
        <f t="shared" si="0"/>
        <v>0</v>
      </c>
      <c r="K56" s="265">
        <f t="shared" si="1"/>
        <v>1625000</v>
      </c>
    </row>
    <row r="57" spans="2:11">
      <c r="B57" s="242" t="s">
        <v>170</v>
      </c>
      <c r="C57" s="266">
        <v>251474000</v>
      </c>
      <c r="D57" s="266">
        <v>0</v>
      </c>
      <c r="E57" s="266">
        <v>251474000</v>
      </c>
      <c r="H57" s="242" t="s">
        <v>97</v>
      </c>
      <c r="I57" s="266">
        <f t="shared" si="2"/>
        <v>251474000</v>
      </c>
      <c r="J57" s="266">
        <f t="shared" si="0"/>
        <v>0</v>
      </c>
      <c r="K57" s="266">
        <f t="shared" si="1"/>
        <v>251474000</v>
      </c>
    </row>
    <row r="58" spans="2:11">
      <c r="B58" s="245" t="s">
        <v>563</v>
      </c>
      <c r="C58" s="267">
        <v>11016748000</v>
      </c>
      <c r="D58" s="267">
        <v>2035864000</v>
      </c>
      <c r="E58" s="267">
        <v>8980884000</v>
      </c>
      <c r="H58" s="245" t="s">
        <v>102</v>
      </c>
      <c r="I58" s="267">
        <f t="shared" si="2"/>
        <v>11016748000</v>
      </c>
      <c r="J58" s="267">
        <f t="shared" si="0"/>
        <v>2035864000</v>
      </c>
      <c r="K58" s="267">
        <f t="shared" si="1"/>
        <v>8980884000</v>
      </c>
    </row>
    <row r="59" spans="2:11">
      <c r="B59" s="272" t="s">
        <v>720</v>
      </c>
      <c r="C59" s="273">
        <f>C58+C46</f>
        <v>13225724000</v>
      </c>
      <c r="D59" s="273">
        <f t="shared" ref="D59:E59" si="3">D58+D46</f>
        <v>2046112000</v>
      </c>
      <c r="E59" s="273">
        <f t="shared" si="3"/>
        <v>11179612000</v>
      </c>
      <c r="H59" s="272" t="s">
        <v>721</v>
      </c>
      <c r="I59" s="273">
        <f>+I58+I46</f>
        <v>13225724000</v>
      </c>
      <c r="J59" s="273">
        <f>+J58+J46</f>
        <v>2046112000</v>
      </c>
      <c r="K59" s="273">
        <f>+K58+K46</f>
        <v>11179612000</v>
      </c>
    </row>
    <row r="60" spans="2:11">
      <c r="B60" s="400" t="s">
        <v>171</v>
      </c>
      <c r="C60" s="401">
        <v>3067535000</v>
      </c>
      <c r="D60" s="401">
        <v>0</v>
      </c>
      <c r="E60" s="401">
        <v>3067535000</v>
      </c>
      <c r="H60" s="400" t="s">
        <v>628</v>
      </c>
      <c r="I60" s="401">
        <f t="shared" si="2"/>
        <v>3067535000</v>
      </c>
      <c r="J60" s="401">
        <f t="shared" si="0"/>
        <v>0</v>
      </c>
      <c r="K60" s="401">
        <f t="shared" si="1"/>
        <v>3067535000</v>
      </c>
    </row>
    <row r="61" spans="2:11">
      <c r="B61" s="242" t="s">
        <v>171</v>
      </c>
      <c r="C61" s="266">
        <v>-25500000</v>
      </c>
      <c r="D61" s="266"/>
      <c r="E61" s="266">
        <v>-25500000</v>
      </c>
      <c r="H61" s="242" t="s">
        <v>454</v>
      </c>
      <c r="I61" s="266">
        <f t="shared" si="2"/>
        <v>-25500000</v>
      </c>
      <c r="J61" s="266">
        <f t="shared" si="0"/>
        <v>0</v>
      </c>
      <c r="K61" s="266">
        <f t="shared" si="1"/>
        <v>-25500000</v>
      </c>
    </row>
    <row r="62" spans="2:11">
      <c r="B62" s="241" t="s">
        <v>51</v>
      </c>
      <c r="C62" s="265">
        <v>598736000</v>
      </c>
      <c r="D62" s="265">
        <v>4229000</v>
      </c>
      <c r="E62" s="265">
        <v>594507000</v>
      </c>
      <c r="H62" s="241" t="s">
        <v>561</v>
      </c>
      <c r="I62" s="265">
        <f t="shared" si="2"/>
        <v>598736000</v>
      </c>
      <c r="J62" s="265">
        <f t="shared" si="0"/>
        <v>4229000</v>
      </c>
      <c r="K62" s="265">
        <f t="shared" si="1"/>
        <v>594507000</v>
      </c>
    </row>
    <row r="63" spans="2:11">
      <c r="B63" s="242" t="s">
        <v>229</v>
      </c>
      <c r="C63" s="266">
        <v>2534797000</v>
      </c>
      <c r="D63" s="266">
        <v>-53941000</v>
      </c>
      <c r="E63" s="266">
        <v>2588738000</v>
      </c>
      <c r="F63" s="475"/>
      <c r="H63" s="242" t="s">
        <v>709</v>
      </c>
      <c r="I63" s="266">
        <f t="shared" si="2"/>
        <v>2534797000</v>
      </c>
      <c r="J63" s="266">
        <f t="shared" si="0"/>
        <v>-53941000</v>
      </c>
      <c r="K63" s="266">
        <f t="shared" si="1"/>
        <v>2588738000</v>
      </c>
    </row>
    <row r="64" spans="2:11">
      <c r="B64" s="241" t="s">
        <v>228</v>
      </c>
      <c r="C64" s="265">
        <v>0</v>
      </c>
      <c r="D64" s="265">
        <v>0</v>
      </c>
      <c r="E64" s="265">
        <v>0</v>
      </c>
      <c r="H64" s="241" t="s">
        <v>193</v>
      </c>
      <c r="I64" s="265">
        <f t="shared" si="2"/>
        <v>0</v>
      </c>
      <c r="J64" s="265">
        <f t="shared" si="0"/>
        <v>0</v>
      </c>
      <c r="K64" s="265">
        <f t="shared" si="1"/>
        <v>0</v>
      </c>
    </row>
    <row r="65" spans="2:11">
      <c r="B65" s="242" t="s">
        <v>623</v>
      </c>
      <c r="C65" s="266">
        <v>-34038000</v>
      </c>
      <c r="D65" s="266">
        <v>0</v>
      </c>
      <c r="E65" s="266">
        <v>-34038000</v>
      </c>
      <c r="H65" s="242" t="s">
        <v>629</v>
      </c>
      <c r="I65" s="266">
        <f t="shared" si="2"/>
        <v>-34038000</v>
      </c>
      <c r="J65" s="266">
        <f t="shared" si="0"/>
        <v>0</v>
      </c>
      <c r="K65" s="266">
        <f t="shared" si="1"/>
        <v>-34038000</v>
      </c>
    </row>
    <row r="66" spans="2:11">
      <c r="B66" s="241" t="s">
        <v>622</v>
      </c>
      <c r="C66" s="265">
        <v>0</v>
      </c>
      <c r="D66" s="265">
        <v>0</v>
      </c>
      <c r="E66" s="265">
        <v>0</v>
      </c>
      <c r="H66" s="241" t="s">
        <v>625</v>
      </c>
      <c r="I66" s="265">
        <f t="shared" si="2"/>
        <v>0</v>
      </c>
      <c r="J66" s="265">
        <f t="shared" si="0"/>
        <v>0</v>
      </c>
      <c r="K66" s="265">
        <f t="shared" si="1"/>
        <v>0</v>
      </c>
    </row>
    <row r="67" spans="2:11">
      <c r="B67" s="242" t="s">
        <v>302</v>
      </c>
      <c r="C67" s="266">
        <v>-368171000</v>
      </c>
      <c r="D67" s="266">
        <v>0</v>
      </c>
      <c r="E67" s="266">
        <v>-368171000</v>
      </c>
      <c r="H67" s="242" t="s">
        <v>455</v>
      </c>
      <c r="I67" s="266">
        <f t="shared" si="2"/>
        <v>-368171000</v>
      </c>
      <c r="J67" s="266">
        <f t="shared" si="0"/>
        <v>0</v>
      </c>
      <c r="K67" s="266">
        <f t="shared" si="1"/>
        <v>-368171000</v>
      </c>
    </row>
    <row r="68" spans="2:11">
      <c r="B68" s="241" t="s">
        <v>707</v>
      </c>
      <c r="C68" s="265">
        <v>0</v>
      </c>
      <c r="D68" s="265">
        <v>5422678000</v>
      </c>
      <c r="E68" s="265">
        <v>-5422678000</v>
      </c>
      <c r="H68" s="241" t="s">
        <v>710</v>
      </c>
      <c r="I68" s="265">
        <f t="shared" si="2"/>
        <v>0</v>
      </c>
      <c r="J68" s="265">
        <f t="shared" si="0"/>
        <v>5422678000</v>
      </c>
      <c r="K68" s="265">
        <f t="shared" si="1"/>
        <v>-5422678000</v>
      </c>
    </row>
    <row r="69" spans="2:11">
      <c r="B69" s="242" t="s">
        <v>708</v>
      </c>
      <c r="C69" s="266">
        <v>1187121000</v>
      </c>
      <c r="D69" s="266">
        <v>396282000</v>
      </c>
      <c r="E69" s="266">
        <v>790839000</v>
      </c>
      <c r="H69" s="242" t="s">
        <v>215</v>
      </c>
      <c r="I69" s="266">
        <f t="shared" si="2"/>
        <v>1187121000</v>
      </c>
      <c r="J69" s="266">
        <f t="shared" si="0"/>
        <v>396282000</v>
      </c>
      <c r="K69" s="266">
        <f t="shared" si="1"/>
        <v>790839000</v>
      </c>
    </row>
    <row r="70" spans="2:11">
      <c r="B70" s="245" t="s">
        <v>548</v>
      </c>
      <c r="C70" s="267">
        <v>6960480000</v>
      </c>
      <c r="D70" s="267">
        <v>5769248000</v>
      </c>
      <c r="E70" s="267">
        <v>1191232000</v>
      </c>
      <c r="H70" s="245" t="s">
        <v>549</v>
      </c>
      <c r="I70" s="267">
        <f t="shared" si="2"/>
        <v>6960480000</v>
      </c>
      <c r="J70" s="267">
        <f t="shared" si="0"/>
        <v>5769248000</v>
      </c>
      <c r="K70" s="267">
        <f t="shared" si="1"/>
        <v>1191232000</v>
      </c>
    </row>
    <row r="71" spans="2:11">
      <c r="B71" s="291" t="s">
        <v>540</v>
      </c>
      <c r="C71" s="292">
        <v>0</v>
      </c>
      <c r="D71" s="292">
        <v>0</v>
      </c>
      <c r="E71" s="292">
        <v>0</v>
      </c>
      <c r="H71" s="291" t="s">
        <v>550</v>
      </c>
      <c r="I71" s="292">
        <f t="shared" si="2"/>
        <v>0</v>
      </c>
      <c r="J71" s="292">
        <f t="shared" si="0"/>
        <v>0</v>
      </c>
      <c r="K71" s="292">
        <f t="shared" si="1"/>
        <v>0</v>
      </c>
    </row>
    <row r="72" spans="2:11">
      <c r="B72" s="245" t="s">
        <v>106</v>
      </c>
      <c r="C72" s="267">
        <v>6960480000</v>
      </c>
      <c r="D72" s="267">
        <v>5769248000</v>
      </c>
      <c r="E72" s="267">
        <v>1191232000</v>
      </c>
      <c r="H72" s="245" t="s">
        <v>105</v>
      </c>
      <c r="I72" s="267">
        <f t="shared" si="2"/>
        <v>6960480000</v>
      </c>
      <c r="J72" s="267">
        <f t="shared" si="0"/>
        <v>5769248000</v>
      </c>
      <c r="K72" s="267">
        <f t="shared" si="1"/>
        <v>1191232000</v>
      </c>
    </row>
    <row r="73" spans="2:11">
      <c r="B73" s="291" t="s">
        <v>195</v>
      </c>
      <c r="C73" s="292">
        <v>20186204000</v>
      </c>
      <c r="D73" s="292">
        <v>7815360000</v>
      </c>
      <c r="E73" s="292">
        <v>12370844000</v>
      </c>
      <c r="H73" s="291" t="s">
        <v>194</v>
      </c>
      <c r="I73" s="292">
        <f t="shared" si="2"/>
        <v>20186204000</v>
      </c>
      <c r="J73" s="292">
        <f t="shared" si="0"/>
        <v>7815360000</v>
      </c>
      <c r="K73" s="292">
        <f t="shared" si="1"/>
        <v>12370844000</v>
      </c>
    </row>
    <row r="74" spans="2:11">
      <c r="J74" s="26"/>
    </row>
  </sheetData>
  <customSheetViews>
    <customSheetView guid="{C49A8C82-1AC5-4974-9B9F-02362D6E4669}" showGridLines="0" hiddenRows="1" topLeftCell="B1">
      <selection activeCell="H25" sqref="H25"/>
      <pageMargins left="0.511811024" right="0.511811024" top="0.78740157499999996" bottom="0.78740157499999996" header="0.31496062000000002" footer="0.31496062000000002"/>
      <pageSetup paperSize="9" orientation="portrait" r:id="rId1"/>
    </customSheetView>
    <customSheetView guid="{87D6620E-C4DF-42B2-AEF1-4C176B3EDD78}" showGridLines="0" hiddenRows="1">
      <selection activeCell="C19" activeCellId="1" sqref="C10:C11 C19"/>
      <pageMargins left="0.511811024" right="0.511811024" top="0.78740157499999996" bottom="0.78740157499999996" header="0.31496062000000002" footer="0.31496062000000002"/>
      <pageSetup paperSize="9" orientation="portrait" r:id="rId2"/>
    </customSheetView>
    <customSheetView guid="{1E6349FB-6127-4916-B1C9-00A76D39C8B3}" showGridLines="0" hiddenRows="1" topLeftCell="D1">
      <selection activeCell="Q24" sqref="Q24"/>
      <pageMargins left="0.511811024" right="0.511811024" top="0.78740157499999996" bottom="0.78740157499999996" header="0.31496062000000002" footer="0.31496062000000002"/>
      <pageSetup paperSize="9" orientation="portrait" r:id="rId3"/>
    </customSheetView>
    <customSheetView guid="{89A93467-8A8A-4CB6-BAAC-1590A714D7E3}" showGridLines="0" hiddenRows="1" hiddenColumns="1" topLeftCell="B28">
      <selection activeCell="B27" sqref="B27"/>
      <pageMargins left="0.511811024" right="0.511811024" top="0.78740157499999996" bottom="0.78740157499999996" header="0.31496062000000002" footer="0.31496062000000002"/>
      <pageSetup paperSize="9" orientation="portrait" r:id="rId4"/>
    </customSheetView>
  </customSheetViews>
  <hyperlinks>
    <hyperlink ref="E3" location="Summary!A1" display="Summary" xr:uid="{00000000-0004-0000-0A00-000000000000}"/>
    <hyperlink ref="K3" location="Summary!A1" display="Summary" xr:uid="{00000000-0004-0000-0A00-000001000000}"/>
  </hyperlinks>
  <pageMargins left="0.511811024" right="0.511811024" top="0.78740157499999996" bottom="0.78740157499999996" header="0.31496062000000002" footer="0.31496062000000002"/>
  <pageSetup paperSize="9" scale="48" orientation="landscape" r:id="rId5"/>
  <customProperties>
    <customPr name="FPMExcelClientCellBasedFunctionStatus" r:id="rId6"/>
    <customPr name="FPMExcelClientRefreshTime" r:id="rId7"/>
  </customProperties>
  <ignoredErrors>
    <ignoredError sqref="I9:K34 I60:K73 I37:K58 C59:E59" unlockedFormula="1"/>
    <ignoredError sqref="H6 B6" numberStoredAsText="1"/>
    <ignoredError sqref="I59:K59" formula="1" unlockedFormula="1"/>
  </ignoredErrors>
  <drawing r:id="rId8"/>
  <legacyDrawing r:id="rId9"/>
  <controls>
    <mc:AlternateContent xmlns:mc="http://schemas.openxmlformats.org/markup-compatibility/2006">
      <mc:Choice Requires="x14">
        <control shapeId="240641" r:id="rId10" name="FPMExcelClientSheetOptionstb1">
          <controlPr defaultSize="0" autoLine="0" autoPict="0" r:id="rId11">
            <anchor moveWithCells="1" sizeWithCells="1">
              <from>
                <xdr:col>0</xdr:col>
                <xdr:colOff>0</xdr:colOff>
                <xdr:row>0</xdr:row>
                <xdr:rowOff>0</xdr:rowOff>
              </from>
              <to>
                <xdr:col>1</xdr:col>
                <xdr:colOff>260350</xdr:colOff>
                <xdr:row>0</xdr:row>
                <xdr:rowOff>0</xdr:rowOff>
              </to>
            </anchor>
          </controlPr>
        </control>
      </mc:Choice>
      <mc:Fallback>
        <control shapeId="240641" r:id="rId10"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E9D5-48AE-4646-9F0C-C69AFB425F65}">
  <sheetPr codeName="Planilha6">
    <pageSetUpPr fitToPage="1"/>
  </sheetPr>
  <dimension ref="A1:HO173"/>
  <sheetViews>
    <sheetView showGridLines="0" zoomScale="90" zoomScaleNormal="90" workbookViewId="0">
      <pane xSplit="1" topLeftCell="BF1" activePane="topRight" state="frozen"/>
      <selection pane="topRight" activeCell="BF1" sqref="BF1"/>
    </sheetView>
  </sheetViews>
  <sheetFormatPr defaultColWidth="9.1796875" defaultRowHeight="14.5"/>
  <cols>
    <col min="1" max="1" width="62.26953125" style="4" customWidth="1"/>
    <col min="2" max="2" width="2" style="4" hidden="1" customWidth="1"/>
    <col min="3" max="3" width="12.453125" style="1" hidden="1" customWidth="1"/>
    <col min="4" max="4" width="2" style="4" hidden="1" customWidth="1"/>
    <col min="5" max="5" width="12.453125" style="1" hidden="1" customWidth="1"/>
    <col min="6" max="6" width="2" style="4" hidden="1" customWidth="1"/>
    <col min="7" max="7" width="12.453125" style="1" hidden="1" customWidth="1"/>
    <col min="8" max="8" width="2" style="4" hidden="1" customWidth="1"/>
    <col min="9" max="9" width="12.453125" style="1" hidden="1" customWidth="1"/>
    <col min="10" max="10" width="2" style="4" hidden="1" customWidth="1"/>
    <col min="11" max="11" width="12.453125" style="1" hidden="1" customWidth="1"/>
    <col min="12" max="12" width="2" style="4" hidden="1" customWidth="1"/>
    <col min="13" max="13" width="12.453125" style="1" hidden="1" customWidth="1"/>
    <col min="14" max="14" width="2" style="4" hidden="1" customWidth="1"/>
    <col min="15" max="15" width="12.453125" style="1" hidden="1" customWidth="1"/>
    <col min="16" max="16" width="2" style="4" hidden="1" customWidth="1"/>
    <col min="17" max="17" width="12.453125" style="1" hidden="1" customWidth="1"/>
    <col min="18" max="18" width="2" style="4" hidden="1" customWidth="1"/>
    <col min="19" max="19" width="12.453125" style="1" hidden="1" customWidth="1"/>
    <col min="20" max="20" width="2" style="4" hidden="1" customWidth="1"/>
    <col min="21" max="21" width="12.453125" style="1" hidden="1" customWidth="1"/>
    <col min="22" max="22" width="2" style="4" hidden="1" customWidth="1"/>
    <col min="23" max="23" width="12.453125" style="1" hidden="1" customWidth="1"/>
    <col min="24" max="24" width="2" style="4" hidden="1" customWidth="1"/>
    <col min="25" max="25" width="12.453125" style="1" hidden="1" customWidth="1"/>
    <col min="26" max="26" width="2" style="4" hidden="1" customWidth="1"/>
    <col min="27" max="27" width="12.453125" style="1" hidden="1" customWidth="1"/>
    <col min="28" max="28" width="2" style="4" hidden="1" customWidth="1"/>
    <col min="29" max="29" width="12.453125" style="1" hidden="1" customWidth="1"/>
    <col min="30" max="30" width="2" style="4" hidden="1" customWidth="1"/>
    <col min="31" max="31" width="12.453125" style="1" hidden="1" customWidth="1"/>
    <col min="32" max="32" width="2" style="4" hidden="1" customWidth="1"/>
    <col min="33" max="33" width="12.453125" style="1" hidden="1" customWidth="1"/>
    <col min="34" max="34" width="2" style="4" hidden="1" customWidth="1"/>
    <col min="35" max="35" width="12.453125" style="1" hidden="1" customWidth="1"/>
    <col min="36" max="36" width="2" style="4" hidden="1" customWidth="1"/>
    <col min="37" max="37" width="12.453125" style="1" hidden="1" customWidth="1"/>
    <col min="38" max="38" width="2" style="4" hidden="1" customWidth="1"/>
    <col min="39" max="39" width="12.453125" style="1" hidden="1" customWidth="1"/>
    <col min="40" max="40" width="2" style="4" hidden="1" customWidth="1"/>
    <col min="41" max="41" width="12.453125" style="1" hidden="1" customWidth="1"/>
    <col min="42" max="42" width="2" style="4" hidden="1" customWidth="1"/>
    <col min="43" max="43" width="12.453125" style="1" hidden="1" customWidth="1"/>
    <col min="44" max="44" width="2" style="4" hidden="1" customWidth="1"/>
    <col min="45" max="45" width="12.453125" style="1" hidden="1" customWidth="1"/>
    <col min="46" max="46" width="2" style="4" hidden="1" customWidth="1"/>
    <col min="47" max="47" width="12.453125" style="1" hidden="1" customWidth="1"/>
    <col min="48" max="48" width="2" style="4" hidden="1" customWidth="1"/>
    <col min="49" max="49" width="12.453125" style="1" hidden="1" customWidth="1"/>
    <col min="50" max="50" width="2" style="4" hidden="1" customWidth="1"/>
    <col min="51" max="51" width="12.453125" style="1" hidden="1" customWidth="1"/>
    <col min="52" max="52" width="2" style="4" hidden="1" customWidth="1"/>
    <col min="53" max="53" width="12.453125" style="1" hidden="1" customWidth="1"/>
    <col min="54" max="54" width="2" style="4" hidden="1" customWidth="1"/>
    <col min="55" max="55" width="12.453125" style="1" hidden="1" customWidth="1"/>
    <col min="56" max="56" width="2" style="4" hidden="1" customWidth="1"/>
    <col min="57" max="57" width="12.453125" style="1" hidden="1" customWidth="1"/>
    <col min="58" max="58" width="2" style="4" customWidth="1"/>
    <col min="59" max="59" width="12.453125" style="1" customWidth="1"/>
    <col min="60" max="60" width="2" style="4" customWidth="1"/>
    <col min="61" max="61" width="12.453125" style="1" customWidth="1"/>
    <col min="62" max="62" width="2" style="4" customWidth="1"/>
    <col min="63" max="63" width="15.1796875" style="1" customWidth="1"/>
    <col min="64" max="64" width="2" style="4" customWidth="1"/>
    <col min="65" max="65" width="15.1796875" style="1" customWidth="1"/>
    <col min="66" max="66" width="2" style="4" customWidth="1"/>
    <col min="67" max="67" width="15.1796875" style="1" customWidth="1"/>
    <col min="68" max="68" width="2" style="4" customWidth="1"/>
    <col min="69" max="69" width="15.1796875" style="1" customWidth="1"/>
    <col min="70" max="70" width="2" style="4" customWidth="1"/>
    <col min="71" max="71" width="15.1796875" style="4" customWidth="1"/>
    <col min="72" max="72" width="2" style="4" customWidth="1"/>
    <col min="73" max="73" width="15.1796875" style="4" customWidth="1"/>
    <col min="74" max="74" width="2" style="4" customWidth="1"/>
    <col min="75" max="75" width="15.1796875" style="4" customWidth="1"/>
    <col min="76" max="76" width="2" style="4" customWidth="1"/>
    <col min="77" max="77" width="15.1796875" style="4" customWidth="1"/>
    <col min="78" max="78" width="2" style="4" customWidth="1"/>
    <col min="79" max="79" width="15.1796875" style="4" customWidth="1"/>
    <col min="80" max="80" width="2" style="4" customWidth="1"/>
    <col min="81" max="81" width="15.1796875" style="4" customWidth="1"/>
    <col min="82" max="82" width="2" style="4" customWidth="1"/>
    <col min="83" max="83" width="15.1796875" style="4" customWidth="1"/>
    <col min="84" max="84" width="2" style="4" customWidth="1"/>
    <col min="85" max="85" width="15.1796875" style="4" customWidth="1"/>
    <col min="86" max="86" width="2" style="4" customWidth="1"/>
    <col min="87" max="87" width="15.1796875" style="4" customWidth="1"/>
    <col min="88" max="88" width="2" style="4" customWidth="1"/>
    <col min="89" max="89" width="15.1796875" style="4" customWidth="1"/>
    <col min="90" max="90" width="2" style="4" customWidth="1"/>
    <col min="91" max="91" width="15.1796875" style="4" customWidth="1"/>
    <col min="92" max="92" width="2" style="4" customWidth="1"/>
    <col min="93" max="93" width="15.1796875" style="4" customWidth="1"/>
    <col min="94" max="94" width="2" style="4" customWidth="1"/>
    <col min="95" max="95" width="15.26953125" style="4" customWidth="1"/>
    <col min="96" max="96" width="2" style="4" customWidth="1"/>
    <col min="97" max="97" width="15.1796875" style="4" customWidth="1"/>
    <col min="98" max="98" width="2" style="4" customWidth="1"/>
    <col min="99" max="99" width="15.1796875" style="4" customWidth="1"/>
    <col min="100" max="100" width="2" style="4" customWidth="1"/>
    <col min="101" max="101" width="15.1796875" style="4" customWidth="1"/>
    <col min="102" max="102" width="2" style="4" customWidth="1"/>
    <col min="103" max="103" width="15.1796875" style="4" customWidth="1"/>
    <col min="104" max="104" width="2" style="4" customWidth="1"/>
    <col min="105" max="105" width="15.1796875" style="4" customWidth="1"/>
    <col min="106" max="106" width="2" style="4" customWidth="1"/>
    <col min="107" max="107" width="15.1796875" style="4" customWidth="1"/>
    <col min="108" max="108" width="2" style="4" customWidth="1"/>
    <col min="109" max="109" width="15.1796875" style="4" customWidth="1"/>
    <col min="110" max="110" width="2" style="4" customWidth="1"/>
    <col min="111" max="111" width="15.1796875" style="4" customWidth="1"/>
    <col min="112" max="112" width="11" style="4" customWidth="1"/>
    <col min="113" max="113" width="57.1796875" style="4" customWidth="1"/>
    <col min="114" max="114" width="2" style="4" hidden="1" customWidth="1"/>
    <col min="115" max="115" width="12.453125" style="1" hidden="1" customWidth="1"/>
    <col min="116" max="116" width="2" style="4" hidden="1" customWidth="1"/>
    <col min="117" max="117" width="12.453125" style="1" hidden="1" customWidth="1"/>
    <col min="118" max="118" width="2" style="4" hidden="1" customWidth="1"/>
    <col min="119" max="119" width="12.453125" style="1" hidden="1" customWidth="1"/>
    <col min="120" max="120" width="2" style="4" hidden="1" customWidth="1"/>
    <col min="121" max="121" width="12.453125" style="1" hidden="1" customWidth="1"/>
    <col min="122" max="122" width="2" style="4" hidden="1" customWidth="1"/>
    <col min="123" max="123" width="12.453125" style="1" hidden="1" customWidth="1"/>
    <col min="124" max="124" width="2" style="4" hidden="1" customWidth="1"/>
    <col min="125" max="125" width="12.453125" style="1" hidden="1" customWidth="1"/>
    <col min="126" max="126" width="2" style="4" hidden="1" customWidth="1"/>
    <col min="127" max="127" width="12.453125" style="1" hidden="1" customWidth="1"/>
    <col min="128" max="128" width="2" style="4" hidden="1" customWidth="1"/>
    <col min="129" max="129" width="12.453125" style="1" hidden="1" customWidth="1"/>
    <col min="130" max="130" width="2" style="4" hidden="1" customWidth="1"/>
    <col min="131" max="131" width="12.453125" style="1" hidden="1" customWidth="1"/>
    <col min="132" max="132" width="2" style="4" hidden="1" customWidth="1"/>
    <col min="133" max="133" width="12.453125" style="1" hidden="1" customWidth="1"/>
    <col min="134" max="134" width="2" style="4" hidden="1" customWidth="1"/>
    <col min="135" max="135" width="12.453125" style="1" hidden="1" customWidth="1"/>
    <col min="136" max="136" width="2" style="4" hidden="1" customWidth="1"/>
    <col min="137" max="137" width="12.453125" style="1" hidden="1" customWidth="1"/>
    <col min="138" max="138" width="2" style="4" hidden="1" customWidth="1"/>
    <col min="139" max="139" width="12.453125" style="1" hidden="1" customWidth="1"/>
    <col min="140" max="140" width="2" style="4" hidden="1" customWidth="1"/>
    <col min="141" max="141" width="12.453125" style="1" hidden="1" customWidth="1"/>
    <col min="142" max="142" width="2" style="4" hidden="1" customWidth="1"/>
    <col min="143" max="143" width="12.453125" style="1" hidden="1" customWidth="1"/>
    <col min="144" max="144" width="2" style="4" hidden="1" customWidth="1"/>
    <col min="145" max="145" width="12.453125" style="1" hidden="1" customWidth="1"/>
    <col min="146" max="146" width="2" style="4" hidden="1" customWidth="1"/>
    <col min="147" max="147" width="12.453125" style="1" hidden="1" customWidth="1"/>
    <col min="148" max="148" width="2" style="4" hidden="1" customWidth="1"/>
    <col min="149" max="149" width="12.453125" style="1" hidden="1" customWidth="1"/>
    <col min="150" max="150" width="2" style="4" hidden="1" customWidth="1"/>
    <col min="151" max="151" width="12.453125" style="1" hidden="1" customWidth="1"/>
    <col min="152" max="152" width="2" style="4" hidden="1" customWidth="1"/>
    <col min="153" max="153" width="12.453125" style="1" hidden="1" customWidth="1"/>
    <col min="154" max="154" width="2" style="4" hidden="1" customWidth="1"/>
    <col min="155" max="155" width="12.453125" style="1" hidden="1" customWidth="1"/>
    <col min="156" max="156" width="2" style="4" hidden="1" customWidth="1"/>
    <col min="157" max="157" width="12.453125" style="1" hidden="1" customWidth="1"/>
    <col min="158" max="158" width="2" style="4" hidden="1" customWidth="1"/>
    <col min="159" max="159" width="12.453125" style="1" hidden="1" customWidth="1"/>
    <col min="160" max="160" width="2" style="4" hidden="1" customWidth="1"/>
    <col min="161" max="161" width="12.453125" style="1" hidden="1" customWidth="1"/>
    <col min="162" max="162" width="2" style="4" hidden="1" customWidth="1"/>
    <col min="163" max="163" width="12.453125" style="1" hidden="1" customWidth="1"/>
    <col min="164" max="164" width="2" style="4" hidden="1" customWidth="1"/>
    <col min="165" max="165" width="12.453125" style="1" hidden="1" customWidth="1"/>
    <col min="166" max="166" width="2" style="4" hidden="1" customWidth="1"/>
    <col min="167" max="167" width="12.453125" style="1" hidden="1" customWidth="1"/>
    <col min="168" max="168" width="2" style="4" hidden="1" customWidth="1"/>
    <col min="169" max="169" width="12.453125" style="1" hidden="1" customWidth="1"/>
    <col min="170" max="170" width="2" style="4" customWidth="1"/>
    <col min="171" max="171" width="12.453125" style="1" customWidth="1"/>
    <col min="172" max="172" width="2" style="4" customWidth="1"/>
    <col min="173" max="173" width="12.453125" style="1" customWidth="1"/>
    <col min="174" max="174" width="2" style="4" customWidth="1"/>
    <col min="175" max="175" width="12.453125" style="1" customWidth="1"/>
    <col min="176" max="176" width="2" style="4" customWidth="1"/>
    <col min="177" max="177" width="12.453125" style="1" customWidth="1"/>
    <col min="178" max="178" width="2" style="4" customWidth="1"/>
    <col min="179" max="179" width="12.453125" style="1" customWidth="1"/>
    <col min="180" max="180" width="2" style="4" customWidth="1"/>
    <col min="181" max="181" width="12.453125" style="1" customWidth="1"/>
    <col min="182" max="182" width="2" style="4" customWidth="1"/>
    <col min="183" max="183" width="15.1796875" style="4" customWidth="1"/>
    <col min="184" max="184" width="2" style="4" customWidth="1"/>
    <col min="185" max="185" width="15.1796875" style="4" customWidth="1"/>
    <col min="186" max="186" width="2" style="4" customWidth="1"/>
    <col min="187" max="187" width="15.1796875" style="4" customWidth="1"/>
    <col min="188" max="188" width="2" style="4" customWidth="1"/>
    <col min="189" max="189" width="15.1796875" style="4" customWidth="1"/>
    <col min="190" max="190" width="2" style="4" customWidth="1"/>
    <col min="191" max="191" width="15.1796875" style="4" customWidth="1"/>
    <col min="192" max="192" width="2" style="4" customWidth="1"/>
    <col min="193" max="193" width="15.1796875" style="4" customWidth="1"/>
    <col min="194" max="194" width="2" style="4" customWidth="1"/>
    <col min="195" max="195" width="15.1796875" style="4" customWidth="1"/>
    <col min="196" max="196" width="2" style="4" customWidth="1"/>
    <col min="197" max="197" width="15.1796875" style="4" customWidth="1"/>
    <col min="198" max="198" width="2" style="4" customWidth="1"/>
    <col min="199" max="199" width="15.1796875" style="4" customWidth="1"/>
    <col min="200" max="200" width="2" style="4" customWidth="1"/>
    <col min="201" max="201" width="15.1796875" style="4" customWidth="1"/>
    <col min="202" max="202" width="2" style="4" customWidth="1"/>
    <col min="203" max="203" width="15.1796875" style="4" customWidth="1"/>
    <col min="204" max="204" width="2" style="4" customWidth="1"/>
    <col min="205" max="205" width="15.1796875" style="4" customWidth="1"/>
    <col min="206" max="206" width="2" style="4" customWidth="1"/>
    <col min="207" max="207" width="15.1796875" style="4" customWidth="1"/>
    <col min="208" max="208" width="2" style="4" customWidth="1"/>
    <col min="209" max="209" width="15.1796875" style="4" customWidth="1"/>
    <col min="210" max="210" width="2" style="4" customWidth="1"/>
    <col min="211" max="211" width="15.1796875" style="4" customWidth="1"/>
    <col min="212" max="212" width="2" style="4" customWidth="1"/>
    <col min="213" max="213" width="15.1796875" style="4" customWidth="1"/>
    <col min="214" max="214" width="2" style="4" customWidth="1"/>
    <col min="215" max="215" width="15.1796875" style="4" customWidth="1"/>
    <col min="216" max="216" width="2" style="4" customWidth="1"/>
    <col min="217" max="217" width="15.1796875" style="4" customWidth="1"/>
    <col min="218" max="218" width="2" style="4" customWidth="1"/>
    <col min="219" max="219" width="15.1796875" style="4" customWidth="1"/>
    <col min="220" max="220" width="2" style="4" customWidth="1"/>
    <col min="221" max="221" width="15.1796875" style="4" customWidth="1"/>
    <col min="222" max="222" width="2" style="4" customWidth="1"/>
    <col min="223" max="223" width="15.1796875" style="4" customWidth="1"/>
    <col min="224" max="16384" width="9.1796875" style="4"/>
  </cols>
  <sheetData>
    <row r="1" spans="1:223">
      <c r="A1"/>
    </row>
    <row r="2" spans="1:223">
      <c r="CC2" s="4" t="s">
        <v>111</v>
      </c>
      <c r="GK2" s="4" t="s">
        <v>111</v>
      </c>
    </row>
    <row r="3" spans="1:223">
      <c r="A3"/>
      <c r="B3"/>
      <c r="D3"/>
      <c r="F3"/>
      <c r="H3"/>
      <c r="J3"/>
      <c r="L3"/>
      <c r="N3"/>
      <c r="P3"/>
      <c r="R3"/>
      <c r="T3"/>
      <c r="V3"/>
      <c r="X3"/>
      <c r="Z3"/>
      <c r="AB3"/>
      <c r="AD3"/>
      <c r="AF3"/>
      <c r="AH3"/>
      <c r="AJ3"/>
      <c r="AL3"/>
      <c r="AN3"/>
      <c r="AP3"/>
      <c r="AR3"/>
      <c r="AT3"/>
      <c r="AV3"/>
      <c r="AX3"/>
      <c r="AZ3"/>
      <c r="BB3"/>
      <c r="BD3"/>
      <c r="BF3"/>
      <c r="BH3"/>
      <c r="BJ3"/>
      <c r="BL3"/>
      <c r="BN3"/>
      <c r="BP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L3"/>
      <c r="DN3"/>
      <c r="DP3"/>
      <c r="DR3"/>
      <c r="DT3"/>
      <c r="DV3"/>
      <c r="DX3"/>
      <c r="DZ3"/>
      <c r="EB3"/>
      <c r="ED3"/>
      <c r="EF3"/>
      <c r="EH3"/>
      <c r="EJ3"/>
      <c r="EL3"/>
      <c r="EN3"/>
      <c r="EP3"/>
      <c r="ER3"/>
      <c r="ET3"/>
      <c r="EV3"/>
      <c r="EX3"/>
      <c r="EZ3"/>
      <c r="FB3"/>
      <c r="FD3"/>
      <c r="FF3"/>
      <c r="FH3"/>
      <c r="FJ3"/>
      <c r="FL3"/>
      <c r="FN3"/>
      <c r="FP3"/>
      <c r="FR3"/>
      <c r="FT3"/>
      <c r="FV3"/>
      <c r="FX3"/>
      <c r="FZ3"/>
      <c r="GA3" s="1"/>
      <c r="GB3"/>
      <c r="GC3" s="1"/>
      <c r="GD3"/>
      <c r="GE3" s="1"/>
      <c r="GF3"/>
      <c r="GG3" s="1"/>
      <c r="GH3"/>
      <c r="GI3" s="1"/>
      <c r="GJ3"/>
      <c r="GK3"/>
      <c r="GL3"/>
      <c r="GM3"/>
      <c r="GN3"/>
      <c r="GO3"/>
      <c r="GP3"/>
      <c r="GQ3"/>
      <c r="GR3"/>
      <c r="GS3"/>
      <c r="GT3"/>
      <c r="GU3"/>
      <c r="GV3"/>
      <c r="GW3"/>
      <c r="GX3"/>
      <c r="GY3"/>
      <c r="GZ3"/>
      <c r="HA3"/>
      <c r="HB3"/>
      <c r="HC3"/>
      <c r="HD3"/>
      <c r="HE3"/>
      <c r="HF3"/>
      <c r="HG3"/>
      <c r="HH3"/>
      <c r="HI3"/>
      <c r="HJ3"/>
      <c r="HK3"/>
      <c r="HL3"/>
      <c r="HM3"/>
      <c r="HN3"/>
      <c r="HO3"/>
    </row>
    <row r="4" spans="1:223" ht="15.5">
      <c r="A4" s="18" t="s">
        <v>112</v>
      </c>
      <c r="C4" s="21"/>
      <c r="E4" s="21"/>
      <c r="G4" s="21"/>
      <c r="I4" s="21"/>
      <c r="K4" s="21"/>
      <c r="M4" s="21"/>
      <c r="O4" s="21"/>
      <c r="Q4" s="21"/>
      <c r="S4" s="21"/>
      <c r="U4" s="21"/>
      <c r="W4" s="21"/>
      <c r="Y4" s="21"/>
      <c r="AA4" s="21"/>
      <c r="AC4" s="21"/>
      <c r="AE4" s="21"/>
      <c r="AG4" s="21"/>
      <c r="AI4" s="21"/>
      <c r="AK4" s="21"/>
      <c r="AM4" s="21"/>
      <c r="AO4" s="21"/>
      <c r="AQ4" s="21"/>
      <c r="AS4" s="21"/>
      <c r="AU4" s="21"/>
      <c r="AW4" s="21"/>
      <c r="AY4" s="21"/>
      <c r="BA4" s="21"/>
      <c r="BC4" s="21"/>
      <c r="BE4" s="21"/>
      <c r="BG4" s="21"/>
      <c r="BI4" s="21"/>
      <c r="BK4" s="21"/>
      <c r="BM4" s="21"/>
      <c r="BO4" s="21"/>
      <c r="BQ4" s="21"/>
      <c r="BS4" s="21"/>
      <c r="BU4" s="21"/>
      <c r="BW4" s="21"/>
      <c r="BY4" s="21"/>
      <c r="CA4" s="21"/>
      <c r="CC4" s="21"/>
      <c r="CE4" s="21"/>
      <c r="CG4" s="21"/>
      <c r="CI4" s="21"/>
      <c r="CK4" s="21"/>
      <c r="CM4" s="21"/>
      <c r="CO4" s="21"/>
      <c r="CQ4" s="21"/>
      <c r="CS4" s="21"/>
      <c r="CU4" s="21"/>
      <c r="CW4" s="21"/>
      <c r="CY4" s="21"/>
      <c r="DA4" s="533" t="s">
        <v>823</v>
      </c>
      <c r="DC4" s="21"/>
      <c r="DE4" s="21"/>
      <c r="DG4" s="21"/>
      <c r="DI4" s="18" t="s">
        <v>113</v>
      </c>
      <c r="DK4" s="21"/>
      <c r="DM4" s="21"/>
      <c r="DO4" s="21"/>
      <c r="DQ4" s="21"/>
      <c r="DS4" s="21"/>
      <c r="DU4" s="21"/>
      <c r="DW4" s="21"/>
      <c r="DY4" s="21"/>
      <c r="EA4" s="21"/>
      <c r="EC4" s="21"/>
      <c r="EE4" s="21"/>
      <c r="EG4" s="21"/>
      <c r="EI4" s="21"/>
      <c r="EK4" s="21"/>
      <c r="EM4" s="21"/>
      <c r="EO4" s="21"/>
      <c r="EQ4" s="21"/>
      <c r="ES4" s="21"/>
      <c r="EU4" s="21"/>
      <c r="EW4" s="21"/>
      <c r="EY4" s="21"/>
      <c r="FA4" s="21"/>
      <c r="FC4" s="21"/>
      <c r="FE4" s="21"/>
      <c r="FG4" s="21"/>
      <c r="FI4" s="21"/>
      <c r="FK4" s="21"/>
      <c r="FM4" s="21"/>
      <c r="FO4" s="21"/>
      <c r="FQ4" s="21"/>
      <c r="FS4" s="21"/>
      <c r="FU4" s="21"/>
      <c r="FW4" s="21"/>
      <c r="FY4" s="21"/>
      <c r="GA4" s="21"/>
      <c r="GC4" s="21"/>
      <c r="GE4" s="21"/>
      <c r="GG4" s="21"/>
      <c r="GI4" s="21"/>
      <c r="GK4" s="21"/>
      <c r="GM4" s="21"/>
      <c r="GO4" s="21"/>
      <c r="GQ4" s="21"/>
      <c r="GS4" s="21"/>
      <c r="GU4" s="21"/>
      <c r="GW4" s="21"/>
      <c r="GY4" s="21"/>
      <c r="HA4" s="21"/>
      <c r="HC4" s="21"/>
      <c r="HE4" s="21"/>
      <c r="HG4" s="21"/>
      <c r="HI4" s="533" t="s">
        <v>825</v>
      </c>
      <c r="HK4" s="21"/>
      <c r="HM4" s="21"/>
      <c r="HO4" s="21"/>
    </row>
    <row r="5" spans="1:223">
      <c r="GA5" s="1"/>
      <c r="GC5" s="1"/>
      <c r="GE5" s="1"/>
      <c r="GG5" s="1"/>
      <c r="GI5" s="1"/>
    </row>
    <row r="6" spans="1:223" ht="15" thickBot="1">
      <c r="A6" s="36" t="s">
        <v>84</v>
      </c>
      <c r="B6" s="78"/>
      <c r="C6" s="110" t="s">
        <v>52</v>
      </c>
      <c r="D6" s="78"/>
      <c r="E6" s="110" t="s">
        <v>52</v>
      </c>
      <c r="F6" s="78"/>
      <c r="G6" s="110" t="s">
        <v>52</v>
      </c>
      <c r="H6" s="78"/>
      <c r="I6" s="110" t="s">
        <v>52</v>
      </c>
      <c r="J6" s="78"/>
      <c r="K6" s="110" t="s">
        <v>52</v>
      </c>
      <c r="L6" s="78"/>
      <c r="M6" s="110" t="s">
        <v>52</v>
      </c>
      <c r="N6" s="78"/>
      <c r="O6" s="110" t="s">
        <v>52</v>
      </c>
      <c r="P6" s="78"/>
      <c r="Q6" s="110" t="s">
        <v>52</v>
      </c>
      <c r="R6" s="78"/>
      <c r="S6" s="110" t="s">
        <v>52</v>
      </c>
      <c r="T6" s="78"/>
      <c r="U6" s="110" t="s">
        <v>52</v>
      </c>
      <c r="V6" s="78"/>
      <c r="W6" s="110" t="s">
        <v>52</v>
      </c>
      <c r="X6" s="78"/>
      <c r="Y6" s="110" t="s">
        <v>52</v>
      </c>
      <c r="Z6" s="78"/>
      <c r="AA6" s="110" t="s">
        <v>52</v>
      </c>
      <c r="AB6" s="78"/>
      <c r="AC6" s="110" t="s">
        <v>52</v>
      </c>
      <c r="AD6" s="78"/>
      <c r="AE6" s="110" t="s">
        <v>52</v>
      </c>
      <c r="AF6" s="78"/>
      <c r="AG6" s="110" t="s">
        <v>52</v>
      </c>
      <c r="AH6" s="78"/>
      <c r="AI6" s="110" t="s">
        <v>52</v>
      </c>
      <c r="AJ6" s="78"/>
      <c r="AK6" s="110" t="s">
        <v>52</v>
      </c>
      <c r="AL6" s="78"/>
      <c r="AM6" s="110" t="s">
        <v>52</v>
      </c>
      <c r="AN6" s="78"/>
      <c r="AO6" s="110" t="s">
        <v>52</v>
      </c>
      <c r="AP6" s="78"/>
      <c r="AQ6" s="110" t="s">
        <v>52</v>
      </c>
      <c r="AR6" s="78"/>
      <c r="AS6" s="110" t="s">
        <v>52</v>
      </c>
      <c r="AT6" s="78"/>
      <c r="AU6" s="110" t="s">
        <v>52</v>
      </c>
      <c r="AV6" s="78"/>
      <c r="AW6" s="110" t="s">
        <v>52</v>
      </c>
      <c r="AX6" s="78"/>
      <c r="AY6" s="110" t="s">
        <v>52</v>
      </c>
      <c r="AZ6" s="78"/>
      <c r="BA6" s="110" t="s">
        <v>52</v>
      </c>
      <c r="BB6" s="78"/>
      <c r="BC6" s="110" t="s">
        <v>52</v>
      </c>
      <c r="BD6" s="78"/>
      <c r="BE6" s="110" t="s">
        <v>52</v>
      </c>
      <c r="BF6" s="78"/>
      <c r="BG6" s="110" t="s">
        <v>52</v>
      </c>
      <c r="BH6" s="78"/>
      <c r="BI6" s="110" t="s">
        <v>52</v>
      </c>
      <c r="BJ6" s="78"/>
      <c r="BK6" s="110" t="s">
        <v>52</v>
      </c>
      <c r="BL6" s="78"/>
      <c r="BM6" s="110" t="s">
        <v>52</v>
      </c>
      <c r="BN6" s="78"/>
      <c r="BO6" s="110" t="s">
        <v>52</v>
      </c>
      <c r="BP6" s="78"/>
      <c r="BQ6" s="110" t="s">
        <v>52</v>
      </c>
      <c r="BR6" s="78"/>
      <c r="BS6" s="110" t="s">
        <v>52</v>
      </c>
      <c r="BT6" s="78"/>
      <c r="BU6" s="110" t="s">
        <v>52</v>
      </c>
      <c r="BV6" s="78"/>
      <c r="BW6" s="110" t="s">
        <v>52</v>
      </c>
      <c r="BX6" s="78"/>
      <c r="BY6" s="110" t="s">
        <v>52</v>
      </c>
      <c r="BZ6" s="78"/>
      <c r="CA6" s="110" t="s">
        <v>52</v>
      </c>
      <c r="CB6" s="78"/>
      <c r="CC6" s="110" t="s">
        <v>52</v>
      </c>
      <c r="CD6" s="78"/>
      <c r="CE6" s="110" t="s">
        <v>52</v>
      </c>
      <c r="CF6" s="78"/>
      <c r="CG6" s="110" t="s">
        <v>52</v>
      </c>
      <c r="CH6" s="78"/>
      <c r="CI6" s="110" t="s">
        <v>52</v>
      </c>
      <c r="CJ6" s="78"/>
      <c r="CK6" s="110" t="s">
        <v>52</v>
      </c>
      <c r="CL6" s="78"/>
      <c r="CM6" s="110" t="s">
        <v>52</v>
      </c>
      <c r="CN6" s="78"/>
      <c r="CO6" s="110" t="s">
        <v>52</v>
      </c>
      <c r="CP6" s="78"/>
      <c r="CQ6" s="110" t="s">
        <v>52</v>
      </c>
      <c r="CR6" s="78"/>
      <c r="CS6" s="110" t="s">
        <v>52</v>
      </c>
      <c r="CT6" s="78"/>
      <c r="CU6" s="110" t="s">
        <v>52</v>
      </c>
      <c r="CV6" s="78"/>
      <c r="CW6" s="110" t="s">
        <v>52</v>
      </c>
      <c r="CX6" s="78"/>
      <c r="CY6" s="110" t="s">
        <v>52</v>
      </c>
      <c r="CZ6" s="78"/>
      <c r="DA6" s="110" t="s">
        <v>52</v>
      </c>
      <c r="DB6" s="78"/>
      <c r="DC6" s="110" t="s">
        <v>52</v>
      </c>
      <c r="DD6" s="78"/>
      <c r="DE6" s="110" t="s">
        <v>52</v>
      </c>
      <c r="DF6" s="78"/>
      <c r="DG6" s="110" t="s">
        <v>52</v>
      </c>
      <c r="DH6" s="78"/>
      <c r="DI6" s="36" t="s">
        <v>52</v>
      </c>
      <c r="DJ6" s="78"/>
      <c r="DK6" s="110" t="s">
        <v>52</v>
      </c>
      <c r="DL6" s="78"/>
      <c r="DM6" s="110" t="s">
        <v>52</v>
      </c>
      <c r="DN6" s="78"/>
      <c r="DO6" s="110" t="s">
        <v>52</v>
      </c>
      <c r="DP6" s="78"/>
      <c r="DQ6" s="110" t="s">
        <v>52</v>
      </c>
      <c r="DR6" s="78"/>
      <c r="DS6" s="110" t="s">
        <v>52</v>
      </c>
      <c r="DT6" s="78"/>
      <c r="DU6" s="110" t="s">
        <v>52</v>
      </c>
      <c r="DV6" s="78"/>
      <c r="DW6" s="110" t="s">
        <v>52</v>
      </c>
      <c r="DX6" s="78"/>
      <c r="DY6" s="110" t="s">
        <v>52</v>
      </c>
      <c r="DZ6" s="78"/>
      <c r="EA6" s="110" t="s">
        <v>52</v>
      </c>
      <c r="EB6" s="78"/>
      <c r="EC6" s="110" t="s">
        <v>52</v>
      </c>
      <c r="ED6" s="78"/>
      <c r="EE6" s="110" t="s">
        <v>52</v>
      </c>
      <c r="EF6" s="78"/>
      <c r="EG6" s="110" t="s">
        <v>52</v>
      </c>
      <c r="EH6" s="78"/>
      <c r="EI6" s="110" t="s">
        <v>52</v>
      </c>
      <c r="EJ6" s="78"/>
      <c r="EK6" s="110" t="s">
        <v>52</v>
      </c>
      <c r="EL6" s="78"/>
      <c r="EM6" s="110" t="s">
        <v>52</v>
      </c>
      <c r="EN6" s="78"/>
      <c r="EO6" s="110" t="s">
        <v>52</v>
      </c>
      <c r="EP6" s="78"/>
      <c r="EQ6" s="110" t="s">
        <v>52</v>
      </c>
      <c r="ER6" s="78"/>
      <c r="ES6" s="110" t="s">
        <v>52</v>
      </c>
      <c r="ET6" s="78"/>
      <c r="EU6" s="110" t="s">
        <v>52</v>
      </c>
      <c r="EV6" s="78"/>
      <c r="EW6" s="110" t="s">
        <v>52</v>
      </c>
      <c r="EX6" s="78"/>
      <c r="EY6" s="110" t="s">
        <v>52</v>
      </c>
      <c r="EZ6" s="78"/>
      <c r="FA6" s="110" t="s">
        <v>52</v>
      </c>
      <c r="FB6" s="78"/>
      <c r="FC6" s="110" t="s">
        <v>52</v>
      </c>
      <c r="FD6" s="78"/>
      <c r="FE6" s="110" t="s">
        <v>52</v>
      </c>
      <c r="FF6" s="78"/>
      <c r="FG6" s="110" t="s">
        <v>52</v>
      </c>
      <c r="FH6" s="78"/>
      <c r="FI6" s="110" t="s">
        <v>52</v>
      </c>
      <c r="FJ6" s="78"/>
      <c r="FK6" s="110" t="s">
        <v>52</v>
      </c>
      <c r="FL6" s="78"/>
      <c r="FM6" s="110" t="s">
        <v>52</v>
      </c>
      <c r="FN6" s="78"/>
      <c r="FO6" s="110" t="s">
        <v>52</v>
      </c>
      <c r="FP6" s="78"/>
      <c r="FQ6" s="110" t="s">
        <v>52</v>
      </c>
      <c r="FR6" s="78"/>
      <c r="FS6" s="110" t="s">
        <v>52</v>
      </c>
      <c r="FT6" s="78"/>
      <c r="FU6" s="110" t="s">
        <v>52</v>
      </c>
      <c r="FV6" s="78"/>
      <c r="FW6" s="110" t="s">
        <v>52</v>
      </c>
      <c r="FX6" s="78"/>
      <c r="FY6" s="110" t="s">
        <v>52</v>
      </c>
      <c r="FZ6" s="78"/>
      <c r="GA6" s="110" t="s">
        <v>52</v>
      </c>
      <c r="GB6" s="78"/>
      <c r="GC6" s="110" t="s">
        <v>52</v>
      </c>
      <c r="GD6" s="78"/>
      <c r="GE6" s="110" t="s">
        <v>52</v>
      </c>
      <c r="GF6" s="78"/>
      <c r="GG6" s="110" t="s">
        <v>52</v>
      </c>
      <c r="GH6" s="78"/>
      <c r="GI6" s="110" t="s">
        <v>52</v>
      </c>
      <c r="GJ6" s="78"/>
      <c r="GK6" s="110" t="s">
        <v>52</v>
      </c>
      <c r="GL6" s="78"/>
      <c r="GM6" s="110" t="s">
        <v>52</v>
      </c>
      <c r="GN6" s="78"/>
      <c r="GO6" s="110" t="s">
        <v>52</v>
      </c>
      <c r="GP6" s="78"/>
      <c r="GQ6" s="110" t="s">
        <v>52</v>
      </c>
      <c r="GR6" s="78"/>
      <c r="GS6" s="110" t="s">
        <v>52</v>
      </c>
      <c r="GT6" s="78"/>
      <c r="GU6" s="110" t="s">
        <v>52</v>
      </c>
      <c r="GV6" s="78"/>
      <c r="GW6" s="110" t="s">
        <v>52</v>
      </c>
      <c r="GX6" s="78"/>
      <c r="GY6" s="110" t="s">
        <v>52</v>
      </c>
      <c r="GZ6" s="78"/>
      <c r="HA6" s="110" t="s">
        <v>52</v>
      </c>
      <c r="HB6" s="78"/>
      <c r="HC6" s="110" t="s">
        <v>52</v>
      </c>
      <c r="HD6" s="78"/>
      <c r="HE6" s="110" t="s">
        <v>52</v>
      </c>
      <c r="HF6" s="78"/>
      <c r="HG6" s="110" t="s">
        <v>52</v>
      </c>
      <c r="HH6" s="78"/>
      <c r="HI6" s="110" t="s">
        <v>52</v>
      </c>
      <c r="HJ6" s="78"/>
      <c r="HK6" s="110" t="s">
        <v>52</v>
      </c>
      <c r="HL6" s="78"/>
      <c r="HM6" s="110" t="s">
        <v>52</v>
      </c>
      <c r="HN6" s="78"/>
      <c r="HO6" s="110" t="s">
        <v>52</v>
      </c>
    </row>
    <row r="7" spans="1:223" ht="5.15" customHeight="1">
      <c r="A7" s="3"/>
      <c r="B7" s="16"/>
      <c r="C7" s="90"/>
      <c r="D7" s="16"/>
      <c r="E7" s="90"/>
      <c r="F7" s="16"/>
      <c r="G7" s="90"/>
      <c r="H7" s="16"/>
      <c r="I7" s="90"/>
      <c r="J7" s="16"/>
      <c r="K7" s="90"/>
      <c r="L7" s="16"/>
      <c r="M7" s="90"/>
      <c r="N7" s="16"/>
      <c r="O7" s="90"/>
      <c r="P7" s="16"/>
      <c r="Q7" s="90"/>
      <c r="R7" s="16"/>
      <c r="S7" s="90"/>
      <c r="T7" s="16"/>
      <c r="U7" s="90"/>
      <c r="V7" s="16"/>
      <c r="W7" s="90"/>
      <c r="X7" s="16"/>
      <c r="Y7" s="90"/>
      <c r="Z7" s="16"/>
      <c r="AA7" s="90"/>
      <c r="AB7" s="16"/>
      <c r="AC7" s="90"/>
      <c r="AD7" s="16"/>
      <c r="AE7" s="90"/>
      <c r="AF7" s="16"/>
      <c r="AG7" s="90"/>
      <c r="AH7" s="16"/>
      <c r="AI7" s="90"/>
      <c r="AJ7" s="16"/>
      <c r="AK7" s="90"/>
      <c r="AL7" s="16"/>
      <c r="AM7" s="90"/>
      <c r="AN7" s="16"/>
      <c r="AO7" s="90"/>
      <c r="AP7" s="16"/>
      <c r="AQ7" s="90"/>
      <c r="AR7" s="16"/>
      <c r="AS7" s="90"/>
      <c r="AT7" s="16"/>
      <c r="AU7" s="90"/>
      <c r="AV7" s="16"/>
      <c r="AW7" s="90"/>
      <c r="AX7" s="16"/>
      <c r="AY7" s="90"/>
      <c r="AZ7" s="16"/>
      <c r="BA7" s="90"/>
      <c r="BB7" s="16"/>
      <c r="BC7" s="90"/>
      <c r="BD7" s="16"/>
      <c r="BE7" s="90"/>
      <c r="BF7" s="16"/>
      <c r="BG7" s="90"/>
      <c r="BH7" s="16"/>
      <c r="BI7" s="90"/>
      <c r="BJ7" s="16"/>
      <c r="BK7" s="90"/>
      <c r="BL7" s="16"/>
      <c r="BM7" s="90"/>
      <c r="BN7" s="16"/>
      <c r="BO7" s="90"/>
      <c r="BP7" s="16"/>
      <c r="BQ7" s="90"/>
      <c r="BR7" s="16"/>
      <c r="BS7" s="90"/>
      <c r="BT7" s="16"/>
      <c r="BU7" s="90"/>
      <c r="BV7" s="16"/>
      <c r="BW7" s="90"/>
      <c r="BX7" s="16"/>
      <c r="BY7" s="90"/>
      <c r="BZ7" s="16"/>
      <c r="CA7" s="90"/>
      <c r="CB7" s="16"/>
      <c r="CC7" s="90"/>
      <c r="CD7" s="16"/>
      <c r="CE7" s="90"/>
      <c r="CF7" s="16"/>
      <c r="CG7" s="90"/>
      <c r="CH7" s="16"/>
      <c r="CI7" s="90"/>
      <c r="CJ7" s="16"/>
      <c r="CK7" s="90"/>
      <c r="CL7" s="16"/>
      <c r="CM7" s="90"/>
      <c r="CN7" s="16"/>
      <c r="CO7" s="90"/>
      <c r="CP7" s="16"/>
      <c r="CQ7" s="90"/>
      <c r="CR7" s="16"/>
      <c r="CS7" s="90"/>
      <c r="CT7" s="16"/>
      <c r="CU7" s="90"/>
      <c r="CV7" s="16"/>
      <c r="CW7" s="90"/>
      <c r="CX7" s="16"/>
      <c r="CY7" s="90"/>
      <c r="CZ7" s="16"/>
      <c r="DA7" s="90"/>
      <c r="DB7" s="16"/>
      <c r="DC7" s="90"/>
      <c r="DD7" s="16"/>
      <c r="DE7" s="90"/>
      <c r="DF7" s="16"/>
      <c r="DG7" s="90"/>
      <c r="DH7" s="16"/>
      <c r="DI7" s="3"/>
      <c r="DJ7" s="16"/>
      <c r="DK7" s="90"/>
      <c r="DL7" s="16"/>
      <c r="DM7" s="90"/>
      <c r="DN7" s="16"/>
      <c r="DO7" s="90"/>
      <c r="DP7" s="16"/>
      <c r="DQ7" s="90"/>
      <c r="DR7" s="16"/>
      <c r="DS7" s="90"/>
      <c r="DT7" s="16"/>
      <c r="DU7" s="90"/>
      <c r="DV7" s="16"/>
      <c r="DW7" s="90"/>
      <c r="DX7" s="16"/>
      <c r="DY7" s="90"/>
      <c r="DZ7" s="16"/>
      <c r="EA7" s="90"/>
      <c r="EB7" s="16"/>
      <c r="EC7" s="90"/>
      <c r="ED7" s="16"/>
      <c r="EE7" s="90"/>
      <c r="EF7" s="16"/>
      <c r="EG7" s="90"/>
      <c r="EH7" s="16"/>
      <c r="EI7" s="90"/>
      <c r="EJ7" s="16"/>
      <c r="EK7" s="90"/>
      <c r="EL7" s="16"/>
      <c r="EM7" s="90"/>
      <c r="EN7" s="16"/>
      <c r="EO7" s="90"/>
      <c r="EP7" s="16"/>
      <c r="EQ7" s="90"/>
      <c r="ER7" s="16"/>
      <c r="ES7" s="90"/>
      <c r="ET7" s="16"/>
      <c r="EU7" s="90"/>
      <c r="EV7" s="16"/>
      <c r="EW7" s="90"/>
      <c r="EX7" s="16"/>
      <c r="EY7" s="90"/>
      <c r="EZ7" s="16"/>
      <c r="FA7" s="90"/>
      <c r="FB7" s="16"/>
      <c r="FC7" s="90"/>
      <c r="FD7" s="16"/>
      <c r="FE7" s="90"/>
      <c r="FF7" s="16"/>
      <c r="FG7" s="90"/>
      <c r="FH7" s="16"/>
      <c r="FI7" s="90"/>
      <c r="FJ7" s="16"/>
      <c r="FK7" s="90"/>
      <c r="FL7" s="16"/>
      <c r="FM7" s="90"/>
      <c r="FN7" s="16"/>
      <c r="FO7" s="90"/>
      <c r="FP7" s="16"/>
      <c r="FQ7" s="90"/>
      <c r="FR7" s="16"/>
      <c r="FS7" s="90"/>
      <c r="FT7" s="16"/>
      <c r="FU7" s="90"/>
      <c r="FV7" s="16"/>
      <c r="FW7" s="90"/>
      <c r="FX7" s="16"/>
      <c r="FY7" s="90"/>
      <c r="FZ7" s="16"/>
      <c r="GA7" s="90"/>
      <c r="GB7" s="16"/>
      <c r="GC7" s="90"/>
      <c r="GD7" s="16"/>
      <c r="GE7" s="90"/>
      <c r="GF7" s="16"/>
      <c r="GG7" s="90"/>
      <c r="GH7" s="16"/>
      <c r="GI7" s="90"/>
      <c r="GJ7" s="16"/>
      <c r="GK7" s="90"/>
      <c r="GL7" s="16"/>
      <c r="GM7" s="90"/>
      <c r="GN7" s="16"/>
      <c r="GO7" s="90"/>
      <c r="GP7" s="16"/>
      <c r="GQ7" s="90"/>
      <c r="GR7" s="16"/>
      <c r="GS7" s="90"/>
      <c r="GT7" s="16"/>
      <c r="GU7" s="90"/>
      <c r="GV7" s="16"/>
      <c r="GW7" s="90"/>
      <c r="GX7" s="16"/>
      <c r="GY7" s="90"/>
      <c r="GZ7" s="16"/>
      <c r="HA7" s="90"/>
      <c r="HB7" s="16"/>
      <c r="HC7" s="90"/>
      <c r="HD7" s="16"/>
      <c r="HE7" s="90"/>
      <c r="HF7" s="16"/>
      <c r="HG7" s="90"/>
      <c r="HH7" s="16"/>
      <c r="HI7" s="90"/>
      <c r="HJ7" s="16"/>
      <c r="HK7" s="90"/>
      <c r="HL7" s="16"/>
      <c r="HM7" s="90"/>
      <c r="HN7" s="16"/>
      <c r="HO7" s="90"/>
    </row>
    <row r="8" spans="1:223" ht="13.5" customHeight="1">
      <c r="A8" s="404" t="s">
        <v>85</v>
      </c>
      <c r="B8" s="38"/>
      <c r="C8" s="405" t="s">
        <v>3</v>
      </c>
      <c r="D8" s="38"/>
      <c r="E8" s="405" t="s">
        <v>10</v>
      </c>
      <c r="F8" s="38"/>
      <c r="G8" s="405" t="s">
        <v>11</v>
      </c>
      <c r="H8" s="38"/>
      <c r="I8" s="405" t="s">
        <v>12</v>
      </c>
      <c r="J8" s="38"/>
      <c r="K8" s="405" t="s">
        <v>129</v>
      </c>
      <c r="L8" s="38"/>
      <c r="M8" s="405" t="s">
        <v>130</v>
      </c>
      <c r="N8" s="38"/>
      <c r="O8" s="405" t="s">
        <v>131</v>
      </c>
      <c r="P8" s="38"/>
      <c r="Q8" s="405" t="s">
        <v>132</v>
      </c>
      <c r="R8" s="38"/>
      <c r="S8" s="405" t="s">
        <v>209</v>
      </c>
      <c r="T8" s="38"/>
      <c r="U8" s="405" t="s">
        <v>222</v>
      </c>
      <c r="V8" s="38"/>
      <c r="W8" s="405" t="s">
        <v>241</v>
      </c>
      <c r="X8" s="38"/>
      <c r="Y8" s="405" t="s">
        <v>246</v>
      </c>
      <c r="Z8" s="38"/>
      <c r="AA8" s="405" t="s">
        <v>247</v>
      </c>
      <c r="AB8" s="38"/>
      <c r="AC8" s="405" t="s">
        <v>249</v>
      </c>
      <c r="AD8" s="38"/>
      <c r="AE8" s="405" t="s">
        <v>257</v>
      </c>
      <c r="AF8" s="38"/>
      <c r="AG8" s="405" t="s">
        <v>286</v>
      </c>
      <c r="AH8" s="38"/>
      <c r="AI8" s="405" t="s">
        <v>288</v>
      </c>
      <c r="AJ8" s="38"/>
      <c r="AK8" s="405" t="s">
        <v>291</v>
      </c>
      <c r="AL8" s="38"/>
      <c r="AM8" s="405" t="s">
        <v>297</v>
      </c>
      <c r="AN8" s="38"/>
      <c r="AO8" s="405" t="s">
        <v>305</v>
      </c>
      <c r="AP8" s="38"/>
      <c r="AQ8" s="405" t="s">
        <v>313</v>
      </c>
      <c r="AR8" s="38"/>
      <c r="AS8" s="405" t="s">
        <v>337</v>
      </c>
      <c r="AT8" s="38"/>
      <c r="AU8" s="405" t="s">
        <v>340</v>
      </c>
      <c r="AV8" s="38"/>
      <c r="AW8" s="405" t="s">
        <v>349</v>
      </c>
      <c r="AX8" s="38"/>
      <c r="AY8" s="405" t="s">
        <v>359</v>
      </c>
      <c r="AZ8" s="38"/>
      <c r="BA8" s="405" t="s">
        <v>366</v>
      </c>
      <c r="BB8" s="38"/>
      <c r="BC8" s="405" t="s">
        <v>385</v>
      </c>
      <c r="BD8" s="38"/>
      <c r="BE8" s="405" t="s">
        <v>391</v>
      </c>
      <c r="BF8" s="38"/>
      <c r="BG8" s="405" t="s">
        <v>408</v>
      </c>
      <c r="BH8" s="38"/>
      <c r="BI8" s="405" t="s">
        <v>413</v>
      </c>
      <c r="BJ8" s="38"/>
      <c r="BK8" s="405" t="s">
        <v>420</v>
      </c>
      <c r="BL8" s="38"/>
      <c r="BM8" s="405" t="s">
        <v>491</v>
      </c>
      <c r="BN8" s="38"/>
      <c r="BO8" s="405" t="s">
        <v>508</v>
      </c>
      <c r="BP8" s="38"/>
      <c r="BQ8" s="405" t="s">
        <v>529</v>
      </c>
      <c r="BR8" s="38"/>
      <c r="BS8" s="405" t="s">
        <v>559</v>
      </c>
      <c r="BT8" s="38"/>
      <c r="BU8" s="405" t="s">
        <v>614</v>
      </c>
      <c r="BV8" s="38"/>
      <c r="BW8" s="405" t="s">
        <v>619</v>
      </c>
      <c r="BX8" s="38"/>
      <c r="BY8" s="405" t="s">
        <v>635</v>
      </c>
      <c r="BZ8" s="38"/>
      <c r="CA8" s="405" t="s">
        <v>645</v>
      </c>
      <c r="CB8" s="38"/>
      <c r="CC8" s="405" t="s">
        <v>647</v>
      </c>
      <c r="CD8" s="38"/>
      <c r="CE8" s="405" t="s">
        <v>672</v>
      </c>
      <c r="CF8" s="38"/>
      <c r="CG8" s="405" t="s">
        <v>677</v>
      </c>
      <c r="CH8" s="38"/>
      <c r="CI8" s="405" t="s">
        <v>685</v>
      </c>
      <c r="CJ8" s="38"/>
      <c r="CK8" s="405" t="s">
        <v>688</v>
      </c>
      <c r="CL8" s="38"/>
      <c r="CM8" s="405" t="s">
        <v>692</v>
      </c>
      <c r="CN8" s="38"/>
      <c r="CO8" s="405" t="s">
        <v>700</v>
      </c>
      <c r="CP8" s="38"/>
      <c r="CQ8" s="405" t="s">
        <v>712</v>
      </c>
      <c r="CR8" s="38"/>
      <c r="CS8" s="405" t="s">
        <v>715</v>
      </c>
      <c r="CT8" s="38"/>
      <c r="CU8" s="405" t="s">
        <v>725</v>
      </c>
      <c r="CV8" s="38"/>
      <c r="CW8" s="405" t="s">
        <v>747</v>
      </c>
      <c r="CX8" s="38"/>
      <c r="CY8" s="405" t="s">
        <v>750</v>
      </c>
      <c r="CZ8" s="38"/>
      <c r="DA8" s="405" t="s">
        <v>822</v>
      </c>
      <c r="DB8" s="38"/>
      <c r="DC8" s="405" t="s">
        <v>757</v>
      </c>
      <c r="DD8" s="38"/>
      <c r="DE8" s="405" t="s">
        <v>811</v>
      </c>
      <c r="DF8" s="38"/>
      <c r="DG8" s="405" t="s">
        <v>1117</v>
      </c>
      <c r="DH8" s="38"/>
      <c r="DI8" s="404" t="s">
        <v>86</v>
      </c>
      <c r="DJ8" s="38"/>
      <c r="DK8" s="405" t="s">
        <v>262</v>
      </c>
      <c r="DL8" s="38"/>
      <c r="DM8" s="405" t="s">
        <v>263</v>
      </c>
      <c r="DN8" s="38"/>
      <c r="DO8" s="405" t="s">
        <v>264</v>
      </c>
      <c r="DP8" s="38"/>
      <c r="DQ8" s="405" t="s">
        <v>114</v>
      </c>
      <c r="DR8" s="38"/>
      <c r="DS8" s="405" t="s">
        <v>128</v>
      </c>
      <c r="DT8" s="38"/>
      <c r="DU8" s="405" t="s">
        <v>133</v>
      </c>
      <c r="DV8" s="38"/>
      <c r="DW8" s="405" t="s">
        <v>131</v>
      </c>
      <c r="DX8" s="38"/>
      <c r="DY8" s="405" t="s">
        <v>180</v>
      </c>
      <c r="DZ8" s="38"/>
      <c r="EA8" s="405" t="s">
        <v>212</v>
      </c>
      <c r="EB8" s="38"/>
      <c r="EC8" s="405" t="s">
        <v>224</v>
      </c>
      <c r="ED8" s="38"/>
      <c r="EE8" s="405" t="s">
        <v>242</v>
      </c>
      <c r="EF8" s="38"/>
      <c r="EG8" s="405" t="s">
        <v>243</v>
      </c>
      <c r="EH8" s="38"/>
      <c r="EI8" s="405" t="s">
        <v>248</v>
      </c>
      <c r="EJ8" s="38"/>
      <c r="EK8" s="405" t="s">
        <v>250</v>
      </c>
      <c r="EL8" s="38"/>
      <c r="EM8" s="405" t="s">
        <v>258</v>
      </c>
      <c r="EN8" s="38"/>
      <c r="EO8" s="405" t="s">
        <v>287</v>
      </c>
      <c r="EP8" s="38"/>
      <c r="EQ8" s="405" t="s">
        <v>289</v>
      </c>
      <c r="ER8" s="38"/>
      <c r="ES8" s="405" t="s">
        <v>292</v>
      </c>
      <c r="ET8" s="38"/>
      <c r="EU8" s="405" t="s">
        <v>298</v>
      </c>
      <c r="EV8" s="38"/>
      <c r="EW8" s="405" t="s">
        <v>306</v>
      </c>
      <c r="EX8" s="38"/>
      <c r="EY8" s="405" t="s">
        <v>314</v>
      </c>
      <c r="EZ8" s="38"/>
      <c r="FA8" s="405" t="s">
        <v>338</v>
      </c>
      <c r="FB8" s="38"/>
      <c r="FC8" s="405" t="s">
        <v>341</v>
      </c>
      <c r="FD8" s="38"/>
      <c r="FE8" s="405" t="s">
        <v>346</v>
      </c>
      <c r="FF8" s="38"/>
      <c r="FG8" s="405" t="s">
        <v>357</v>
      </c>
      <c r="FH8" s="38"/>
      <c r="FI8" s="405" t="s">
        <v>367</v>
      </c>
      <c r="FJ8" s="38"/>
      <c r="FK8" s="405" t="s">
        <v>386</v>
      </c>
      <c r="FL8" s="38"/>
      <c r="FM8" s="405" t="s">
        <v>398</v>
      </c>
      <c r="FN8" s="38"/>
      <c r="FO8" s="405" t="s">
        <v>407</v>
      </c>
      <c r="FP8" s="38"/>
      <c r="FQ8" s="405" t="s">
        <v>412</v>
      </c>
      <c r="FR8" s="38"/>
      <c r="FS8" s="405" t="s">
        <v>419</v>
      </c>
      <c r="FT8" s="38"/>
      <c r="FU8" s="405" t="s">
        <v>490</v>
      </c>
      <c r="FV8" s="38"/>
      <c r="FW8" s="405" t="s">
        <v>507</v>
      </c>
      <c r="FX8" s="38"/>
      <c r="FY8" s="405" t="s">
        <v>528</v>
      </c>
      <c r="FZ8" s="38"/>
      <c r="GA8" s="405" t="s">
        <v>558</v>
      </c>
      <c r="GB8" s="38"/>
      <c r="GC8" s="405" t="s">
        <v>615</v>
      </c>
      <c r="GD8" s="38"/>
      <c r="GE8" s="405" t="s">
        <v>620</v>
      </c>
      <c r="GF8" s="38"/>
      <c r="GG8" s="405" t="s">
        <v>636</v>
      </c>
      <c r="GH8" s="38"/>
      <c r="GI8" s="405" t="s">
        <v>644</v>
      </c>
      <c r="GJ8" s="38"/>
      <c r="GK8" s="405" t="s">
        <v>646</v>
      </c>
      <c r="GL8" s="38"/>
      <c r="GM8" s="405" t="s">
        <v>671</v>
      </c>
      <c r="GN8" s="38"/>
      <c r="GO8" s="405" t="s">
        <v>678</v>
      </c>
      <c r="GP8" s="38"/>
      <c r="GQ8" s="405" t="s">
        <v>686</v>
      </c>
      <c r="GR8" s="38"/>
      <c r="GS8" s="405" t="s">
        <v>689</v>
      </c>
      <c r="GT8" s="38"/>
      <c r="GU8" s="405" t="s">
        <v>693</v>
      </c>
      <c r="GV8" s="38"/>
      <c r="GW8" s="405" t="s">
        <v>701</v>
      </c>
      <c r="GX8" s="38"/>
      <c r="GY8" s="405" t="s">
        <v>713</v>
      </c>
      <c r="GZ8" s="38"/>
      <c r="HA8" s="405" t="s">
        <v>716</v>
      </c>
      <c r="HB8" s="38"/>
      <c r="HC8" s="405" t="s">
        <v>726</v>
      </c>
      <c r="HD8" s="38"/>
      <c r="HE8" s="405" t="s">
        <v>746</v>
      </c>
      <c r="HF8" s="38"/>
      <c r="HG8" s="405" t="s">
        <v>751</v>
      </c>
      <c r="HH8" s="38"/>
      <c r="HI8" s="405" t="s">
        <v>824</v>
      </c>
      <c r="HJ8" s="38"/>
      <c r="HK8" s="405" t="s">
        <v>758</v>
      </c>
      <c r="HL8" s="38"/>
      <c r="HM8" s="405" t="s">
        <v>809</v>
      </c>
      <c r="HN8" s="38"/>
      <c r="HO8" s="405" t="s">
        <v>1111</v>
      </c>
    </row>
    <row r="9" spans="1:223" ht="13.5" customHeight="1">
      <c r="A9" s="112" t="s">
        <v>5</v>
      </c>
      <c r="B9" s="37"/>
      <c r="C9" s="117"/>
      <c r="D9" s="37"/>
      <c r="E9" s="117"/>
      <c r="F9" s="37"/>
      <c r="G9" s="117"/>
      <c r="H9" s="37"/>
      <c r="I9" s="117"/>
      <c r="J9" s="37"/>
      <c r="K9" s="117"/>
      <c r="L9" s="37"/>
      <c r="M9" s="117"/>
      <c r="N9" s="37"/>
      <c r="O9" s="117"/>
      <c r="P9" s="37"/>
      <c r="Q9" s="117"/>
      <c r="R9" s="37"/>
      <c r="S9" s="117"/>
      <c r="T9" s="37"/>
      <c r="U9" s="117"/>
      <c r="V9" s="37"/>
      <c r="W9" s="117"/>
      <c r="X9" s="37"/>
      <c r="Y9" s="117"/>
      <c r="Z9" s="37"/>
      <c r="AA9" s="117"/>
      <c r="AB9" s="37"/>
      <c r="AC9" s="117"/>
      <c r="AD9" s="37"/>
      <c r="AE9" s="117"/>
      <c r="AF9" s="37"/>
      <c r="AG9" s="117"/>
      <c r="AH9" s="37"/>
      <c r="AI9" s="117"/>
      <c r="AJ9" s="37"/>
      <c r="AK9" s="117"/>
      <c r="AL9" s="37"/>
      <c r="AM9" s="117"/>
      <c r="AN9" s="37"/>
      <c r="AO9" s="117"/>
      <c r="AP9" s="37"/>
      <c r="AQ9" s="117"/>
      <c r="AR9" s="37"/>
      <c r="AS9" s="117"/>
      <c r="AT9" s="37"/>
      <c r="AU9" s="117"/>
      <c r="AV9" s="37"/>
      <c r="AW9" s="117"/>
      <c r="AX9" s="37"/>
      <c r="AY9" s="117"/>
      <c r="AZ9" s="37"/>
      <c r="BA9" s="117"/>
      <c r="BB9" s="37"/>
      <c r="BC9" s="117"/>
      <c r="BD9" s="37"/>
      <c r="BE9" s="117"/>
      <c r="BF9" s="37"/>
      <c r="BG9" s="117"/>
      <c r="BH9" s="37"/>
      <c r="BI9" s="117"/>
      <c r="BJ9" s="37"/>
      <c r="BK9" s="117"/>
      <c r="BL9" s="37"/>
      <c r="BM9" s="117"/>
      <c r="BN9" s="37"/>
      <c r="BO9" s="117"/>
      <c r="BP9" s="37"/>
      <c r="BQ9" s="117"/>
      <c r="BR9" s="37"/>
      <c r="BS9" s="117"/>
      <c r="BT9" s="37"/>
      <c r="BU9" s="117"/>
      <c r="BV9" s="37"/>
      <c r="BW9" s="117"/>
      <c r="BX9" s="37"/>
      <c r="BY9" s="117"/>
      <c r="BZ9" s="37"/>
      <c r="CA9" s="117"/>
      <c r="CB9" s="37"/>
      <c r="CC9" s="117"/>
      <c r="CD9" s="37"/>
      <c r="CE9" s="117"/>
      <c r="CF9" s="37"/>
      <c r="CG9" s="117"/>
      <c r="CH9" s="37"/>
      <c r="CI9" s="117"/>
      <c r="CJ9" s="37"/>
      <c r="CK9" s="117"/>
      <c r="CL9" s="37"/>
      <c r="CM9" s="117"/>
      <c r="CN9" s="37"/>
      <c r="CO9" s="117"/>
      <c r="CP9" s="37"/>
      <c r="CQ9" s="117"/>
      <c r="CR9" s="37"/>
      <c r="CS9" s="117"/>
      <c r="CT9" s="37"/>
      <c r="CU9" s="117"/>
      <c r="CV9" s="37"/>
      <c r="CW9" s="117"/>
      <c r="CX9" s="37"/>
      <c r="CY9" s="117"/>
      <c r="CZ9" s="37"/>
      <c r="DA9" s="117"/>
      <c r="DB9" s="37"/>
      <c r="DC9" s="117"/>
      <c r="DD9" s="37"/>
      <c r="DE9" s="117"/>
      <c r="DF9" s="37"/>
      <c r="DG9" s="117"/>
      <c r="DH9" s="37"/>
      <c r="DI9" s="112" t="s">
        <v>87</v>
      </c>
      <c r="DJ9" s="37"/>
      <c r="DK9" s="117"/>
      <c r="DL9" s="37"/>
      <c r="DM9" s="117"/>
      <c r="DN9" s="37"/>
      <c r="DO9" s="117"/>
      <c r="DP9" s="37"/>
      <c r="DQ9" s="117"/>
      <c r="DR9" s="37"/>
      <c r="DS9" s="117"/>
      <c r="DT9" s="37"/>
      <c r="DU9" s="117"/>
      <c r="DV9" s="37"/>
      <c r="DW9" s="117"/>
      <c r="DX9" s="37"/>
      <c r="DY9" s="117"/>
      <c r="DZ9" s="37"/>
      <c r="EA9" s="117"/>
      <c r="EB9" s="37"/>
      <c r="EC9" s="117"/>
      <c r="ED9" s="37"/>
      <c r="EE9" s="117"/>
      <c r="EF9" s="37"/>
      <c r="EG9" s="117"/>
      <c r="EH9" s="37"/>
      <c r="EI9" s="117"/>
      <c r="EJ9" s="37"/>
      <c r="EK9" s="117"/>
      <c r="EL9" s="37"/>
      <c r="EM9" s="117"/>
      <c r="EN9" s="37"/>
      <c r="EO9" s="117"/>
      <c r="EP9" s="37"/>
      <c r="EQ9" s="117"/>
      <c r="ER9" s="37"/>
      <c r="ES9" s="117"/>
      <c r="ET9" s="37"/>
      <c r="EU9" s="117"/>
      <c r="EV9" s="37"/>
      <c r="EW9" s="117"/>
      <c r="EX9" s="37"/>
      <c r="EY9" s="117"/>
      <c r="EZ9" s="37"/>
      <c r="FA9" s="117"/>
      <c r="FB9" s="37"/>
      <c r="FC9" s="117"/>
      <c r="FD9" s="37"/>
      <c r="FE9" s="117"/>
      <c r="FF9" s="37"/>
      <c r="FG9" s="117"/>
      <c r="FH9" s="37"/>
      <c r="FI9" s="117"/>
      <c r="FJ9" s="37"/>
      <c r="FK9" s="117"/>
      <c r="FL9" s="37"/>
      <c r="FM9" s="117"/>
      <c r="FN9" s="37"/>
      <c r="FO9" s="117"/>
      <c r="FP9" s="37"/>
      <c r="FQ9" s="117"/>
      <c r="FR9" s="37"/>
      <c r="FS9" s="117"/>
      <c r="FT9" s="37"/>
      <c r="FU9" s="117"/>
      <c r="FV9" s="37"/>
      <c r="FW9" s="117"/>
      <c r="FX9" s="37"/>
      <c r="FY9" s="117"/>
      <c r="FZ9" s="37"/>
      <c r="GA9" s="117"/>
      <c r="GB9" s="37"/>
      <c r="GC9" s="117"/>
      <c r="GD9" s="37"/>
      <c r="GE9" s="117"/>
      <c r="GF9" s="37"/>
      <c r="GG9" s="117"/>
      <c r="GH9" s="37"/>
      <c r="GI9" s="117"/>
      <c r="GJ9" s="37"/>
      <c r="GK9" s="117"/>
      <c r="GL9" s="37"/>
      <c r="GM9" s="117"/>
      <c r="GN9" s="37"/>
      <c r="GO9" s="117"/>
      <c r="GP9" s="37"/>
      <c r="GQ9" s="117"/>
      <c r="GR9" s="37"/>
      <c r="GS9" s="117"/>
      <c r="GT9" s="37"/>
      <c r="GU9" s="117"/>
      <c r="GV9" s="37"/>
      <c r="GW9" s="117"/>
      <c r="GX9" s="37"/>
      <c r="GY9" s="117"/>
      <c r="GZ9" s="37"/>
      <c r="HA9" s="117"/>
      <c r="HB9" s="37"/>
      <c r="HC9" s="117"/>
      <c r="HD9" s="37"/>
      <c r="HE9" s="117"/>
      <c r="HF9" s="37"/>
      <c r="HG9" s="117"/>
      <c r="HH9" s="37"/>
      <c r="HI9" s="117"/>
      <c r="HJ9" s="37"/>
      <c r="HK9" s="117"/>
      <c r="HL9" s="37"/>
      <c r="HM9" s="117"/>
      <c r="HN9" s="37"/>
      <c r="HO9" s="117"/>
    </row>
    <row r="10" spans="1:223" ht="13.5" customHeight="1">
      <c r="A10" s="116" t="s">
        <v>159</v>
      </c>
      <c r="B10" s="38"/>
      <c r="C10" s="142">
        <v>640436</v>
      </c>
      <c r="D10" s="38"/>
      <c r="E10" s="142">
        <v>356012</v>
      </c>
      <c r="F10" s="38"/>
      <c r="G10" s="142">
        <v>473778</v>
      </c>
      <c r="H10" s="38"/>
      <c r="I10" s="142">
        <v>501763</v>
      </c>
      <c r="J10" s="38"/>
      <c r="K10" s="142">
        <v>691090</v>
      </c>
      <c r="L10" s="38"/>
      <c r="M10" s="142">
        <v>1529610</v>
      </c>
      <c r="N10" s="38"/>
      <c r="O10" s="142">
        <v>813234</v>
      </c>
      <c r="P10" s="38"/>
      <c r="Q10" s="142">
        <v>543266</v>
      </c>
      <c r="R10" s="38"/>
      <c r="S10" s="142">
        <v>490462</v>
      </c>
      <c r="T10" s="38"/>
      <c r="U10" s="142">
        <v>131378</v>
      </c>
      <c r="V10" s="38"/>
      <c r="W10" s="142">
        <v>152056</v>
      </c>
      <c r="X10" s="38"/>
      <c r="Y10" s="142">
        <v>121140</v>
      </c>
      <c r="Z10" s="38"/>
      <c r="AA10" s="142">
        <v>212137</v>
      </c>
      <c r="AB10" s="38"/>
      <c r="AC10" s="142">
        <v>75352</v>
      </c>
      <c r="AD10" s="38"/>
      <c r="AE10" s="142">
        <v>289311</v>
      </c>
      <c r="AF10" s="38"/>
      <c r="AG10" s="142">
        <v>101853</v>
      </c>
      <c r="AH10" s="38"/>
      <c r="AI10" s="142">
        <v>117181</v>
      </c>
      <c r="AJ10" s="38"/>
      <c r="AK10" s="142">
        <v>18645</v>
      </c>
      <c r="AL10" s="38"/>
      <c r="AM10" s="142">
        <v>327928</v>
      </c>
      <c r="AN10" s="38"/>
      <c r="AO10" s="142">
        <v>132441</v>
      </c>
      <c r="AP10" s="38"/>
      <c r="AQ10" s="142">
        <v>432163</v>
      </c>
      <c r="AR10" s="38"/>
      <c r="AS10" s="142">
        <v>208774</v>
      </c>
      <c r="AT10" s="38"/>
      <c r="AU10" s="142">
        <v>227874</v>
      </c>
      <c r="AV10" s="38"/>
      <c r="AW10" s="142">
        <v>101505</v>
      </c>
      <c r="AX10" s="38"/>
      <c r="AY10" s="142">
        <v>217222</v>
      </c>
      <c r="AZ10" s="38"/>
      <c r="BA10" s="142">
        <v>84519</v>
      </c>
      <c r="BB10" s="38"/>
      <c r="BC10" s="142">
        <v>41876</v>
      </c>
      <c r="BD10" s="38"/>
      <c r="BE10" s="142">
        <v>56680</v>
      </c>
      <c r="BF10" s="38"/>
      <c r="BG10" s="142">
        <v>93131</v>
      </c>
      <c r="BH10" s="38"/>
      <c r="BI10" s="142">
        <v>112379</v>
      </c>
      <c r="BJ10" s="38"/>
      <c r="BK10" s="142">
        <v>233779.13500000001</v>
      </c>
      <c r="BL10" s="38"/>
      <c r="BM10" s="142">
        <v>20868.787929999999</v>
      </c>
      <c r="BN10" s="38"/>
      <c r="BO10" s="142">
        <v>20881.491679999999</v>
      </c>
      <c r="BP10" s="38"/>
      <c r="BQ10" s="142">
        <v>26530.255239999999</v>
      </c>
      <c r="BR10" s="38"/>
      <c r="BS10" s="349">
        <v>18982000</v>
      </c>
      <c r="BT10" s="38"/>
      <c r="BU10" s="349">
        <v>82562000</v>
      </c>
      <c r="BV10" s="38"/>
      <c r="BW10" s="349">
        <v>209548000</v>
      </c>
      <c r="BX10" s="38"/>
      <c r="BY10" s="349">
        <v>1524256000</v>
      </c>
      <c r="BZ10" s="38"/>
      <c r="CA10" s="349">
        <v>1789887000</v>
      </c>
      <c r="CB10" s="38"/>
      <c r="CC10" s="349">
        <v>896031000</v>
      </c>
      <c r="CD10" s="38"/>
      <c r="CE10" s="349">
        <v>1021839000</v>
      </c>
      <c r="CF10" s="38"/>
      <c r="CG10" s="349">
        <v>719541000</v>
      </c>
      <c r="CH10" s="38"/>
      <c r="CI10" s="349">
        <v>967879000</v>
      </c>
      <c r="CJ10" s="38"/>
      <c r="CK10" s="349">
        <v>384824000</v>
      </c>
      <c r="CL10" s="38"/>
      <c r="CM10" s="349">
        <v>1453195000</v>
      </c>
      <c r="CN10" s="38"/>
      <c r="CO10" s="349">
        <v>1843025000</v>
      </c>
      <c r="CP10" s="38"/>
      <c r="CQ10" s="349">
        <v>1564460000</v>
      </c>
      <c r="CR10" s="38"/>
      <c r="CS10" s="349">
        <v>1083174000</v>
      </c>
      <c r="CT10" s="38"/>
      <c r="CU10" s="349">
        <v>1039721000</v>
      </c>
      <c r="CV10" s="38"/>
      <c r="CW10" s="349">
        <v>1323640000</v>
      </c>
      <c r="CX10" s="38"/>
      <c r="CY10" s="349">
        <v>1674800000</v>
      </c>
      <c r="CZ10" s="38"/>
      <c r="DA10" s="349">
        <v>1306121000</v>
      </c>
      <c r="DB10" s="38"/>
      <c r="DC10" s="535"/>
      <c r="DD10" s="38"/>
      <c r="DE10" s="349">
        <v>1083447000</v>
      </c>
      <c r="DF10" s="38"/>
      <c r="DG10" s="349">
        <v>1029576000</v>
      </c>
      <c r="DH10" s="38"/>
      <c r="DI10" s="116" t="s">
        <v>438</v>
      </c>
      <c r="DJ10" s="38"/>
      <c r="DK10" s="142">
        <v>640436</v>
      </c>
      <c r="DL10" s="38"/>
      <c r="DM10" s="142">
        <v>356012</v>
      </c>
      <c r="DN10" s="38"/>
      <c r="DO10" s="142">
        <v>473778</v>
      </c>
      <c r="DP10" s="38"/>
      <c r="DQ10" s="142">
        <v>501763</v>
      </c>
      <c r="DR10" s="38"/>
      <c r="DS10" s="142">
        <v>691090</v>
      </c>
      <c r="DT10" s="38"/>
      <c r="DU10" s="142">
        <v>1529610</v>
      </c>
      <c r="DV10" s="38"/>
      <c r="DW10" s="142">
        <v>813234</v>
      </c>
      <c r="DX10" s="38"/>
      <c r="DY10" s="142">
        <v>543266</v>
      </c>
      <c r="DZ10" s="38"/>
      <c r="EA10" s="142">
        <v>490462</v>
      </c>
      <c r="EB10" s="38"/>
      <c r="EC10" s="142">
        <v>131378</v>
      </c>
      <c r="ED10" s="38"/>
      <c r="EE10" s="142">
        <v>152056</v>
      </c>
      <c r="EF10" s="38"/>
      <c r="EG10" s="142">
        <v>121140</v>
      </c>
      <c r="EH10" s="38"/>
      <c r="EI10" s="142">
        <v>212137</v>
      </c>
      <c r="EJ10" s="38"/>
      <c r="EK10" s="142">
        <v>75352</v>
      </c>
      <c r="EL10" s="38"/>
      <c r="EM10" s="142">
        <v>289311</v>
      </c>
      <c r="EN10" s="38"/>
      <c r="EO10" s="142">
        <v>101853</v>
      </c>
      <c r="EP10" s="38"/>
      <c r="EQ10" s="142">
        <v>117181</v>
      </c>
      <c r="ER10" s="38"/>
      <c r="ES10" s="142">
        <v>18645</v>
      </c>
      <c r="ET10" s="38"/>
      <c r="EU10" s="142">
        <v>327928</v>
      </c>
      <c r="EV10" s="38"/>
      <c r="EW10" s="142">
        <v>132441</v>
      </c>
      <c r="EX10" s="38"/>
      <c r="EY10" s="142">
        <v>432163</v>
      </c>
      <c r="EZ10" s="38"/>
      <c r="FA10" s="142">
        <v>208774</v>
      </c>
      <c r="FB10" s="38"/>
      <c r="FC10" s="142">
        <v>227874</v>
      </c>
      <c r="FD10" s="38"/>
      <c r="FE10" s="142">
        <v>101505</v>
      </c>
      <c r="FF10" s="38"/>
      <c r="FG10" s="142">
        <v>217222</v>
      </c>
      <c r="FH10" s="38"/>
      <c r="FI10" s="142">
        <v>84519</v>
      </c>
      <c r="FJ10" s="38"/>
      <c r="FK10" s="142">
        <v>41876</v>
      </c>
      <c r="FL10" s="38"/>
      <c r="FM10" s="142">
        <v>56680</v>
      </c>
      <c r="FN10" s="38"/>
      <c r="FO10" s="142">
        <v>93131</v>
      </c>
      <c r="FP10" s="38"/>
      <c r="FQ10" s="142">
        <v>112379</v>
      </c>
      <c r="FR10" s="38"/>
      <c r="FS10" s="142">
        <v>233779.13500000001</v>
      </c>
      <c r="FT10" s="38"/>
      <c r="FU10" s="142">
        <v>20868.787929999999</v>
      </c>
      <c r="FV10" s="38"/>
      <c r="FW10" s="142">
        <v>20881.491679999999</v>
      </c>
      <c r="FX10" s="38"/>
      <c r="FY10" s="142">
        <v>26530.255239999999</v>
      </c>
      <c r="FZ10" s="38"/>
      <c r="GA10" s="349">
        <v>18982000</v>
      </c>
      <c r="GB10" s="38"/>
      <c r="GC10" s="349">
        <v>82562000</v>
      </c>
      <c r="GD10" s="38"/>
      <c r="GE10" s="349">
        <f>BW10</f>
        <v>209548000</v>
      </c>
      <c r="GF10" s="38"/>
      <c r="GG10" s="349">
        <f>BY10</f>
        <v>1524256000</v>
      </c>
      <c r="GH10" s="38"/>
      <c r="GI10" s="349">
        <f>CA10</f>
        <v>1789887000</v>
      </c>
      <c r="GJ10" s="38"/>
      <c r="GK10" s="349">
        <f>CC10</f>
        <v>896031000</v>
      </c>
      <c r="GL10" s="38"/>
      <c r="GM10" s="349">
        <f>CE10</f>
        <v>1021839000</v>
      </c>
      <c r="GN10" s="38"/>
      <c r="GO10" s="349">
        <f>CG10</f>
        <v>719541000</v>
      </c>
      <c r="GP10" s="38"/>
      <c r="GQ10" s="349">
        <f t="shared" ref="GQ10:GQ20" si="0">CI10</f>
        <v>967879000</v>
      </c>
      <c r="GR10" s="38"/>
      <c r="GS10" s="349">
        <f t="shared" ref="GS10:GS20" si="1">CK10</f>
        <v>384824000</v>
      </c>
      <c r="GT10" s="38"/>
      <c r="GU10" s="349">
        <f t="shared" ref="GU10:GU20" si="2">CM10</f>
        <v>1453195000</v>
      </c>
      <c r="GV10" s="38"/>
      <c r="GW10" s="349">
        <f t="shared" ref="GW10:GW20" si="3">CO10</f>
        <v>1843025000</v>
      </c>
      <c r="GX10" s="38"/>
      <c r="GY10" s="349">
        <f>CQ10</f>
        <v>1564460000</v>
      </c>
      <c r="GZ10" s="38"/>
      <c r="HA10" s="349">
        <f t="shared" ref="HA10:HA20" si="4">CS10</f>
        <v>1083174000</v>
      </c>
      <c r="HB10" s="38"/>
      <c r="HC10" s="349">
        <f t="shared" ref="HC10:HC20" si="5">+CU10</f>
        <v>1039721000</v>
      </c>
      <c r="HD10" s="38"/>
      <c r="HE10" s="349">
        <f t="shared" ref="HE10:HE20" si="6">+CW10</f>
        <v>1323640000</v>
      </c>
      <c r="HF10" s="38"/>
      <c r="HG10" s="349">
        <f t="shared" ref="HG10:HG20" si="7">+CY10</f>
        <v>1674800000</v>
      </c>
      <c r="HH10" s="38"/>
      <c r="HI10" s="349">
        <f t="shared" ref="HI10:HI20" si="8">+DA10</f>
        <v>1306121000</v>
      </c>
      <c r="HJ10" s="38"/>
      <c r="HK10" s="535"/>
      <c r="HL10" s="38"/>
      <c r="HM10" s="349">
        <f t="shared" ref="HM10:HO20" si="9">+DE10</f>
        <v>1083447000</v>
      </c>
      <c r="HN10" s="38"/>
      <c r="HO10" s="349">
        <f t="shared" si="9"/>
        <v>1029576000</v>
      </c>
    </row>
    <row r="11" spans="1:223" ht="13.5" customHeight="1">
      <c r="A11" s="406" t="s">
        <v>163</v>
      </c>
      <c r="B11" s="38"/>
      <c r="C11" s="407">
        <v>0</v>
      </c>
      <c r="D11" s="38"/>
      <c r="E11" s="407">
        <v>0</v>
      </c>
      <c r="F11" s="38"/>
      <c r="G11" s="407">
        <v>0</v>
      </c>
      <c r="H11" s="38"/>
      <c r="I11" s="407">
        <v>0</v>
      </c>
      <c r="J11" s="38"/>
      <c r="K11" s="407">
        <v>0</v>
      </c>
      <c r="L11" s="38"/>
      <c r="M11" s="407">
        <v>0</v>
      </c>
      <c r="N11" s="38"/>
      <c r="O11" s="407">
        <v>1887626</v>
      </c>
      <c r="P11" s="38"/>
      <c r="Q11" s="407">
        <v>1938765</v>
      </c>
      <c r="R11" s="38"/>
      <c r="S11" s="407">
        <v>1948085</v>
      </c>
      <c r="T11" s="38"/>
      <c r="U11" s="407">
        <v>486636</v>
      </c>
      <c r="V11" s="38"/>
      <c r="W11" s="407">
        <v>466991</v>
      </c>
      <c r="X11" s="38"/>
      <c r="Y11" s="407">
        <v>308615</v>
      </c>
      <c r="Z11" s="38"/>
      <c r="AA11" s="407">
        <v>500900</v>
      </c>
      <c r="AB11" s="38"/>
      <c r="AC11" s="407">
        <v>370713</v>
      </c>
      <c r="AD11" s="38"/>
      <c r="AE11" s="407">
        <v>502403</v>
      </c>
      <c r="AF11" s="38"/>
      <c r="AG11" s="407">
        <v>85026</v>
      </c>
      <c r="AH11" s="38"/>
      <c r="AI11" s="407">
        <v>481412</v>
      </c>
      <c r="AJ11" s="38"/>
      <c r="AK11" s="407">
        <v>600694</v>
      </c>
      <c r="AL11" s="38"/>
      <c r="AM11" s="407">
        <v>166735</v>
      </c>
      <c r="AN11" s="38"/>
      <c r="AO11" s="407">
        <v>82875</v>
      </c>
      <c r="AP11" s="38"/>
      <c r="AQ11" s="407">
        <v>97048</v>
      </c>
      <c r="AR11" s="38"/>
      <c r="AS11" s="407">
        <v>105981</v>
      </c>
      <c r="AT11" s="38"/>
      <c r="AU11" s="407">
        <v>368877</v>
      </c>
      <c r="AV11" s="38"/>
      <c r="AW11" s="407">
        <v>261640</v>
      </c>
      <c r="AX11" s="38"/>
      <c r="AY11" s="407">
        <v>498672</v>
      </c>
      <c r="AZ11" s="38"/>
      <c r="BA11" s="407">
        <v>639827</v>
      </c>
      <c r="BB11" s="38"/>
      <c r="BC11" s="407">
        <v>1017695</v>
      </c>
      <c r="BD11" s="38"/>
      <c r="BE11" s="407">
        <v>569902</v>
      </c>
      <c r="BF11" s="38"/>
      <c r="BG11" s="407">
        <v>808318</v>
      </c>
      <c r="BH11" s="38"/>
      <c r="BI11" s="407">
        <v>716206</v>
      </c>
      <c r="BJ11" s="38"/>
      <c r="BK11" s="407">
        <v>1242899.311</v>
      </c>
      <c r="BL11" s="38"/>
      <c r="BM11" s="408">
        <v>798604.02459000004</v>
      </c>
      <c r="BN11" s="38"/>
      <c r="BO11" s="408">
        <v>1175506.9031500001</v>
      </c>
      <c r="BP11" s="38"/>
      <c r="BQ11" s="408">
        <v>2164332.6731599998</v>
      </c>
      <c r="BR11" s="38"/>
      <c r="BS11" s="409">
        <v>2033794000</v>
      </c>
      <c r="BT11" s="38"/>
      <c r="BU11" s="409">
        <v>2337228000</v>
      </c>
      <c r="BV11" s="38"/>
      <c r="BW11" s="409">
        <v>1458261000</v>
      </c>
      <c r="BX11" s="38"/>
      <c r="BY11" s="409">
        <v>681323000</v>
      </c>
      <c r="BZ11" s="38"/>
      <c r="CA11" s="409">
        <v>0</v>
      </c>
      <c r="CB11" s="38"/>
      <c r="CC11" s="409">
        <v>0</v>
      </c>
      <c r="CD11" s="38"/>
      <c r="CE11" s="409">
        <v>0</v>
      </c>
      <c r="CF11" s="38"/>
      <c r="CG11" s="409">
        <v>0</v>
      </c>
      <c r="CH11" s="38"/>
      <c r="CI11" s="409">
        <v>0</v>
      </c>
      <c r="CJ11" s="38"/>
      <c r="CK11" s="409">
        <v>0</v>
      </c>
      <c r="CL11" s="38"/>
      <c r="CM11" s="409">
        <v>0</v>
      </c>
      <c r="CN11" s="38"/>
      <c r="CO11" s="409">
        <v>0</v>
      </c>
      <c r="CP11" s="38"/>
      <c r="CQ11" s="409">
        <v>0</v>
      </c>
      <c r="CR11" s="38"/>
      <c r="CS11" s="409">
        <v>0</v>
      </c>
      <c r="CT11" s="38"/>
      <c r="CU11" s="409">
        <v>0</v>
      </c>
      <c r="CV11" s="38"/>
      <c r="CW11" s="409">
        <v>0</v>
      </c>
      <c r="CX11" s="38"/>
      <c r="CY11" s="409">
        <v>0</v>
      </c>
      <c r="CZ11" s="38"/>
      <c r="DA11" s="409">
        <v>0</v>
      </c>
      <c r="DB11" s="38"/>
      <c r="DC11" s="536"/>
      <c r="DD11" s="38"/>
      <c r="DE11" s="409">
        <v>0</v>
      </c>
      <c r="DF11" s="38"/>
      <c r="DG11" s="409">
        <v>0</v>
      </c>
      <c r="DH11" s="38"/>
      <c r="DI11" s="406" t="s">
        <v>245</v>
      </c>
      <c r="DJ11" s="38"/>
      <c r="DK11" s="407">
        <v>0</v>
      </c>
      <c r="DL11" s="38"/>
      <c r="DM11" s="407">
        <v>0</v>
      </c>
      <c r="DN11" s="38"/>
      <c r="DO11" s="407">
        <v>0</v>
      </c>
      <c r="DP11" s="38"/>
      <c r="DQ11" s="407">
        <v>0</v>
      </c>
      <c r="DR11" s="38"/>
      <c r="DS11" s="407">
        <v>0</v>
      </c>
      <c r="DT11" s="38"/>
      <c r="DU11" s="407">
        <v>0</v>
      </c>
      <c r="DV11" s="38"/>
      <c r="DW11" s="407">
        <v>1887626</v>
      </c>
      <c r="DX11" s="38"/>
      <c r="DY11" s="407">
        <v>1938765</v>
      </c>
      <c r="DZ11" s="38"/>
      <c r="EA11" s="407">
        <v>1948085</v>
      </c>
      <c r="EB11" s="38"/>
      <c r="EC11" s="407">
        <v>486636</v>
      </c>
      <c r="ED11" s="38"/>
      <c r="EE11" s="407">
        <v>466991</v>
      </c>
      <c r="EF11" s="38"/>
      <c r="EG11" s="407">
        <v>308615</v>
      </c>
      <c r="EH11" s="38"/>
      <c r="EI11" s="407">
        <v>500900</v>
      </c>
      <c r="EJ11" s="38"/>
      <c r="EK11" s="407">
        <v>370713</v>
      </c>
      <c r="EL11" s="38"/>
      <c r="EM11" s="407">
        <v>502403</v>
      </c>
      <c r="EN11" s="38"/>
      <c r="EO11" s="407">
        <v>85026</v>
      </c>
      <c r="EP11" s="38"/>
      <c r="EQ11" s="407">
        <v>481412</v>
      </c>
      <c r="ER11" s="38"/>
      <c r="ES11" s="407">
        <v>600694</v>
      </c>
      <c r="ET11" s="38"/>
      <c r="EU11" s="407">
        <v>166735</v>
      </c>
      <c r="EV11" s="38"/>
      <c r="EW11" s="407">
        <v>82875</v>
      </c>
      <c r="EX11" s="38"/>
      <c r="EY11" s="407">
        <v>97048</v>
      </c>
      <c r="EZ11" s="38"/>
      <c r="FA11" s="407">
        <v>105981</v>
      </c>
      <c r="FB11" s="38"/>
      <c r="FC11" s="407">
        <v>368877</v>
      </c>
      <c r="FD11" s="38"/>
      <c r="FE11" s="407">
        <v>261640</v>
      </c>
      <c r="FF11" s="38"/>
      <c r="FG11" s="407">
        <v>498672</v>
      </c>
      <c r="FH11" s="38"/>
      <c r="FI11" s="407">
        <v>639827</v>
      </c>
      <c r="FJ11" s="38"/>
      <c r="FK11" s="407">
        <v>1017695</v>
      </c>
      <c r="FL11" s="38"/>
      <c r="FM11" s="407">
        <v>569902</v>
      </c>
      <c r="FN11" s="38"/>
      <c r="FO11" s="407">
        <v>808318</v>
      </c>
      <c r="FP11" s="38"/>
      <c r="FQ11" s="407">
        <v>716206</v>
      </c>
      <c r="FR11" s="38"/>
      <c r="FS11" s="407">
        <v>1242899.311</v>
      </c>
      <c r="FT11" s="38"/>
      <c r="FU11" s="407">
        <v>798604.02459000004</v>
      </c>
      <c r="FV11" s="38"/>
      <c r="FW11" s="407">
        <v>1175506.9031500001</v>
      </c>
      <c r="FX11" s="38"/>
      <c r="FY11" s="407">
        <v>2164332.6731599998</v>
      </c>
      <c r="FZ11" s="38"/>
      <c r="GA11" s="409">
        <v>2033794000</v>
      </c>
      <c r="GB11" s="38"/>
      <c r="GC11" s="409">
        <v>2337228000</v>
      </c>
      <c r="GD11" s="38"/>
      <c r="GE11" s="409">
        <f t="shared" ref="GE11:GE78" si="10">BW11</f>
        <v>1458261000</v>
      </c>
      <c r="GF11" s="38"/>
      <c r="GG11" s="409">
        <f t="shared" ref="GG11:GG78" si="11">BY11</f>
        <v>681323000</v>
      </c>
      <c r="GH11" s="38"/>
      <c r="GI11" s="409">
        <f t="shared" ref="GI11:GI78" si="12">CA11</f>
        <v>0</v>
      </c>
      <c r="GJ11" s="38"/>
      <c r="GK11" s="409">
        <f t="shared" ref="GK11:GK78" si="13">CC11</f>
        <v>0</v>
      </c>
      <c r="GL11" s="38"/>
      <c r="GM11" s="409">
        <f t="shared" ref="GM11:GM78" si="14">CE11</f>
        <v>0</v>
      </c>
      <c r="GN11" s="38"/>
      <c r="GO11" s="409">
        <f t="shared" ref="GO11:GO78" si="15">CG11</f>
        <v>0</v>
      </c>
      <c r="GP11" s="38"/>
      <c r="GQ11" s="409">
        <f t="shared" si="0"/>
        <v>0</v>
      </c>
      <c r="GR11" s="38"/>
      <c r="GS11" s="409">
        <f t="shared" si="1"/>
        <v>0</v>
      </c>
      <c r="GT11" s="38"/>
      <c r="GU11" s="409">
        <f t="shared" si="2"/>
        <v>0</v>
      </c>
      <c r="GV11" s="38"/>
      <c r="GW11" s="409">
        <f t="shared" si="3"/>
        <v>0</v>
      </c>
      <c r="GX11" s="38"/>
      <c r="GY11" s="409">
        <f t="shared" ref="GY11:GY20" si="16">CQ11</f>
        <v>0</v>
      </c>
      <c r="GZ11" s="38"/>
      <c r="HA11" s="409">
        <f t="shared" si="4"/>
        <v>0</v>
      </c>
      <c r="HB11" s="38"/>
      <c r="HC11" s="409">
        <f t="shared" si="5"/>
        <v>0</v>
      </c>
      <c r="HD11" s="38"/>
      <c r="HE11" s="409">
        <f t="shared" si="6"/>
        <v>0</v>
      </c>
      <c r="HF11" s="38"/>
      <c r="HG11" s="409">
        <f t="shared" si="7"/>
        <v>0</v>
      </c>
      <c r="HH11" s="38"/>
      <c r="HI11" s="409">
        <f t="shared" si="8"/>
        <v>0</v>
      </c>
      <c r="HJ11" s="38"/>
      <c r="HK11" s="536"/>
      <c r="HL11" s="38"/>
      <c r="HM11" s="409">
        <f t="shared" si="9"/>
        <v>0</v>
      </c>
      <c r="HN11" s="38"/>
      <c r="HO11" s="409">
        <f t="shared" si="9"/>
        <v>0</v>
      </c>
    </row>
    <row r="12" spans="1:223" ht="13.5" customHeight="1">
      <c r="A12" s="116" t="s">
        <v>160</v>
      </c>
      <c r="B12" s="38"/>
      <c r="C12" s="142">
        <v>630741</v>
      </c>
      <c r="D12" s="38"/>
      <c r="E12" s="142">
        <v>634996</v>
      </c>
      <c r="F12" s="38"/>
      <c r="G12" s="142">
        <v>705640</v>
      </c>
      <c r="H12" s="38"/>
      <c r="I12" s="142">
        <v>958731</v>
      </c>
      <c r="J12" s="38"/>
      <c r="K12" s="142">
        <v>963799</v>
      </c>
      <c r="L12" s="38"/>
      <c r="M12" s="142">
        <v>964743</v>
      </c>
      <c r="N12" s="38"/>
      <c r="O12" s="142">
        <v>169021</v>
      </c>
      <c r="P12" s="38"/>
      <c r="Q12" s="142">
        <v>157885</v>
      </c>
      <c r="R12" s="38"/>
      <c r="S12" s="142">
        <v>164647</v>
      </c>
      <c r="T12" s="38"/>
      <c r="U12" s="142">
        <v>148075</v>
      </c>
      <c r="V12" s="38"/>
      <c r="W12" s="142">
        <v>160085</v>
      </c>
      <c r="X12" s="38"/>
      <c r="Y12" s="142">
        <v>156844</v>
      </c>
      <c r="Z12" s="38"/>
      <c r="AA12" s="142">
        <v>169618</v>
      </c>
      <c r="AB12" s="38"/>
      <c r="AC12" s="142">
        <v>163863</v>
      </c>
      <c r="AD12" s="38"/>
      <c r="AE12" s="142">
        <v>214232</v>
      </c>
      <c r="AF12" s="38"/>
      <c r="AG12" s="142">
        <v>206687</v>
      </c>
      <c r="AH12" s="38"/>
      <c r="AI12" s="142">
        <v>188421</v>
      </c>
      <c r="AJ12" s="38"/>
      <c r="AK12" s="142">
        <v>191665</v>
      </c>
      <c r="AL12" s="38"/>
      <c r="AM12" s="142">
        <v>177668</v>
      </c>
      <c r="AN12" s="38"/>
      <c r="AO12" s="142">
        <v>165088</v>
      </c>
      <c r="AP12" s="38"/>
      <c r="AQ12" s="142">
        <v>169362</v>
      </c>
      <c r="AR12" s="38"/>
      <c r="AS12" s="142">
        <v>164310</v>
      </c>
      <c r="AT12" s="38"/>
      <c r="AU12" s="142">
        <v>180279</v>
      </c>
      <c r="AV12" s="38"/>
      <c r="AW12" s="142">
        <v>173058</v>
      </c>
      <c r="AX12" s="38"/>
      <c r="AY12" s="142">
        <v>177691</v>
      </c>
      <c r="AZ12" s="38"/>
      <c r="BA12" s="142">
        <v>174975</v>
      </c>
      <c r="BB12" s="38"/>
      <c r="BC12" s="142">
        <v>165172</v>
      </c>
      <c r="BD12" s="38"/>
      <c r="BE12" s="142">
        <v>174785</v>
      </c>
      <c r="BF12" s="38"/>
      <c r="BG12" s="142">
        <v>176056</v>
      </c>
      <c r="BH12" s="38"/>
      <c r="BI12" s="142">
        <v>165453</v>
      </c>
      <c r="BJ12" s="38"/>
      <c r="BK12" s="142">
        <v>155532.606</v>
      </c>
      <c r="BL12" s="38"/>
      <c r="BM12" s="268">
        <v>159199.61441000001</v>
      </c>
      <c r="BN12" s="38"/>
      <c r="BO12" s="268">
        <v>146030.93009000001</v>
      </c>
      <c r="BP12" s="38"/>
      <c r="BQ12" s="268">
        <v>148501.18388</v>
      </c>
      <c r="BR12" s="38"/>
      <c r="BS12" s="349">
        <v>132573000</v>
      </c>
      <c r="BT12" s="38"/>
      <c r="BU12" s="349">
        <v>128176778.09</v>
      </c>
      <c r="BV12" s="38"/>
      <c r="BW12" s="349">
        <v>151599000</v>
      </c>
      <c r="BX12" s="38"/>
      <c r="BY12" s="349">
        <v>144561000</v>
      </c>
      <c r="BZ12" s="38"/>
      <c r="CA12" s="349">
        <v>183129000</v>
      </c>
      <c r="CB12" s="38"/>
      <c r="CC12" s="349">
        <v>190378000</v>
      </c>
      <c r="CD12" s="38"/>
      <c r="CE12" s="349">
        <v>202379000</v>
      </c>
      <c r="CF12" s="38"/>
      <c r="CG12" s="349">
        <v>154202000</v>
      </c>
      <c r="CH12" s="38"/>
      <c r="CI12" s="349">
        <v>209418000</v>
      </c>
      <c r="CJ12" s="38"/>
      <c r="CK12" s="349">
        <v>212069000</v>
      </c>
      <c r="CL12" s="38"/>
      <c r="CM12" s="349">
        <v>208990000</v>
      </c>
      <c r="CN12" s="38"/>
      <c r="CO12" s="349">
        <v>227337000</v>
      </c>
      <c r="CP12" s="38"/>
      <c r="CQ12" s="349">
        <v>234180000</v>
      </c>
      <c r="CR12" s="38"/>
      <c r="CS12" s="349">
        <v>202942000</v>
      </c>
      <c r="CT12" s="38"/>
      <c r="CU12" s="349">
        <v>242392000</v>
      </c>
      <c r="CV12" s="38"/>
      <c r="CW12" s="349">
        <v>334517000</v>
      </c>
      <c r="CX12" s="38"/>
      <c r="CY12" s="349">
        <v>364385000</v>
      </c>
      <c r="CZ12" s="38"/>
      <c r="DA12" s="349">
        <v>282010000</v>
      </c>
      <c r="DB12" s="38"/>
      <c r="DC12" s="535"/>
      <c r="DD12" s="38"/>
      <c r="DE12" s="349">
        <v>238027000</v>
      </c>
      <c r="DF12" s="38"/>
      <c r="DG12" s="349">
        <v>229694000</v>
      </c>
      <c r="DH12" s="38"/>
      <c r="DI12" s="116" t="s">
        <v>125</v>
      </c>
      <c r="DJ12" s="38"/>
      <c r="DK12" s="142">
        <v>630741</v>
      </c>
      <c r="DL12" s="38"/>
      <c r="DM12" s="142">
        <v>634996</v>
      </c>
      <c r="DN12" s="38"/>
      <c r="DO12" s="142">
        <v>705640</v>
      </c>
      <c r="DP12" s="38"/>
      <c r="DQ12" s="142">
        <v>958731</v>
      </c>
      <c r="DR12" s="38"/>
      <c r="DS12" s="142">
        <v>963799</v>
      </c>
      <c r="DT12" s="38"/>
      <c r="DU12" s="142">
        <v>964743</v>
      </c>
      <c r="DV12" s="38"/>
      <c r="DW12" s="142">
        <v>169021</v>
      </c>
      <c r="DX12" s="38"/>
      <c r="DY12" s="142">
        <v>157885</v>
      </c>
      <c r="DZ12" s="38"/>
      <c r="EA12" s="142">
        <v>164647</v>
      </c>
      <c r="EB12" s="38"/>
      <c r="EC12" s="142">
        <v>148075</v>
      </c>
      <c r="ED12" s="38"/>
      <c r="EE12" s="142">
        <v>160085</v>
      </c>
      <c r="EF12" s="38"/>
      <c r="EG12" s="142">
        <v>156844</v>
      </c>
      <c r="EH12" s="38"/>
      <c r="EI12" s="142">
        <v>169618</v>
      </c>
      <c r="EJ12" s="38"/>
      <c r="EK12" s="142">
        <v>163863</v>
      </c>
      <c r="EL12" s="38"/>
      <c r="EM12" s="142">
        <v>214232</v>
      </c>
      <c r="EN12" s="38"/>
      <c r="EO12" s="142">
        <v>206687</v>
      </c>
      <c r="EP12" s="38"/>
      <c r="EQ12" s="142">
        <v>188421</v>
      </c>
      <c r="ER12" s="38"/>
      <c r="ES12" s="142">
        <v>191665</v>
      </c>
      <c r="ET12" s="38"/>
      <c r="EU12" s="142">
        <v>177668</v>
      </c>
      <c r="EV12" s="38"/>
      <c r="EW12" s="142">
        <v>165088</v>
      </c>
      <c r="EX12" s="38"/>
      <c r="EY12" s="142">
        <v>169362</v>
      </c>
      <c r="EZ12" s="38"/>
      <c r="FA12" s="142">
        <v>164310</v>
      </c>
      <c r="FB12" s="38"/>
      <c r="FC12" s="142">
        <v>180279</v>
      </c>
      <c r="FD12" s="38"/>
      <c r="FE12" s="142">
        <v>173058</v>
      </c>
      <c r="FF12" s="38"/>
      <c r="FG12" s="142">
        <v>177691</v>
      </c>
      <c r="FH12" s="38"/>
      <c r="FI12" s="142">
        <v>174975</v>
      </c>
      <c r="FJ12" s="38"/>
      <c r="FK12" s="142">
        <v>165172</v>
      </c>
      <c r="FL12" s="38"/>
      <c r="FM12" s="142">
        <v>174785</v>
      </c>
      <c r="FN12" s="38"/>
      <c r="FO12" s="142">
        <v>176056</v>
      </c>
      <c r="FP12" s="38"/>
      <c r="FQ12" s="142">
        <v>165453</v>
      </c>
      <c r="FR12" s="38"/>
      <c r="FS12" s="142">
        <v>155532.606</v>
      </c>
      <c r="FT12" s="38"/>
      <c r="FU12" s="142">
        <v>159199.61441000001</v>
      </c>
      <c r="FV12" s="38"/>
      <c r="FW12" s="142">
        <v>146030.93009000001</v>
      </c>
      <c r="FX12" s="38"/>
      <c r="FY12" s="142">
        <v>148501.18388</v>
      </c>
      <c r="FZ12" s="38"/>
      <c r="GA12" s="349">
        <v>132573000</v>
      </c>
      <c r="GB12" s="38"/>
      <c r="GC12" s="349">
        <v>128176778.09</v>
      </c>
      <c r="GD12" s="38"/>
      <c r="GE12" s="349">
        <f t="shared" si="10"/>
        <v>151599000</v>
      </c>
      <c r="GF12" s="38"/>
      <c r="GG12" s="349">
        <f t="shared" si="11"/>
        <v>144561000</v>
      </c>
      <c r="GH12" s="38"/>
      <c r="GI12" s="349">
        <f t="shared" si="12"/>
        <v>183129000</v>
      </c>
      <c r="GJ12" s="38"/>
      <c r="GK12" s="349">
        <f t="shared" si="13"/>
        <v>190378000</v>
      </c>
      <c r="GL12" s="38"/>
      <c r="GM12" s="349">
        <f t="shared" si="14"/>
        <v>202379000</v>
      </c>
      <c r="GN12" s="38"/>
      <c r="GO12" s="349">
        <f t="shared" si="15"/>
        <v>154202000</v>
      </c>
      <c r="GP12" s="38"/>
      <c r="GQ12" s="349">
        <f t="shared" si="0"/>
        <v>209418000</v>
      </c>
      <c r="GR12" s="38"/>
      <c r="GS12" s="349">
        <f t="shared" si="1"/>
        <v>212069000</v>
      </c>
      <c r="GT12" s="38"/>
      <c r="GU12" s="349">
        <f t="shared" si="2"/>
        <v>208990000</v>
      </c>
      <c r="GV12" s="38"/>
      <c r="GW12" s="349">
        <f t="shared" si="3"/>
        <v>227337000</v>
      </c>
      <c r="GX12" s="38"/>
      <c r="GY12" s="349">
        <f t="shared" si="16"/>
        <v>234180000</v>
      </c>
      <c r="GZ12" s="38"/>
      <c r="HA12" s="349">
        <f t="shared" si="4"/>
        <v>202942000</v>
      </c>
      <c r="HB12" s="38"/>
      <c r="HC12" s="349">
        <f t="shared" si="5"/>
        <v>242392000</v>
      </c>
      <c r="HD12" s="38"/>
      <c r="HE12" s="349">
        <f t="shared" si="6"/>
        <v>334517000</v>
      </c>
      <c r="HF12" s="38"/>
      <c r="HG12" s="349">
        <f t="shared" si="7"/>
        <v>364385000</v>
      </c>
      <c r="HH12" s="38"/>
      <c r="HI12" s="349">
        <f>+DA12</f>
        <v>282010000</v>
      </c>
      <c r="HJ12" s="38"/>
      <c r="HK12" s="535"/>
      <c r="HL12" s="38"/>
      <c r="HM12" s="349">
        <f t="shared" si="9"/>
        <v>238027000</v>
      </c>
      <c r="HN12" s="38"/>
      <c r="HO12" s="349">
        <f t="shared" si="9"/>
        <v>229694000</v>
      </c>
    </row>
    <row r="13" spans="1:223" ht="13.5" customHeight="1">
      <c r="A13" s="406" t="s">
        <v>504</v>
      </c>
      <c r="B13" s="38"/>
      <c r="C13" s="407">
        <v>0</v>
      </c>
      <c r="D13" s="38"/>
      <c r="E13" s="407">
        <v>0</v>
      </c>
      <c r="F13" s="38"/>
      <c r="G13" s="407">
        <v>0</v>
      </c>
      <c r="H13" s="38"/>
      <c r="I13" s="407">
        <v>0</v>
      </c>
      <c r="J13" s="38"/>
      <c r="K13" s="407">
        <v>0</v>
      </c>
      <c r="L13" s="38"/>
      <c r="M13" s="407">
        <v>0</v>
      </c>
      <c r="N13" s="38"/>
      <c r="O13" s="407">
        <v>1040106</v>
      </c>
      <c r="P13" s="38"/>
      <c r="Q13" s="407">
        <v>1023734</v>
      </c>
      <c r="R13" s="38"/>
      <c r="S13" s="407">
        <v>1006545</v>
      </c>
      <c r="T13" s="38"/>
      <c r="U13" s="407">
        <v>1006270</v>
      </c>
      <c r="V13" s="38"/>
      <c r="W13" s="407">
        <v>1064263</v>
      </c>
      <c r="X13" s="38"/>
      <c r="Y13" s="407">
        <v>1065966</v>
      </c>
      <c r="Z13" s="38"/>
      <c r="AA13" s="407">
        <v>1068835</v>
      </c>
      <c r="AB13" s="38"/>
      <c r="AC13" s="407">
        <v>1078673</v>
      </c>
      <c r="AD13" s="38"/>
      <c r="AE13" s="407">
        <v>1159639</v>
      </c>
      <c r="AF13" s="38"/>
      <c r="AG13" s="407">
        <v>1164266</v>
      </c>
      <c r="AH13" s="38"/>
      <c r="AI13" s="407">
        <v>1179190</v>
      </c>
      <c r="AJ13" s="38"/>
      <c r="AK13" s="407">
        <v>1216149</v>
      </c>
      <c r="AL13" s="38"/>
      <c r="AM13" s="407">
        <v>1221485</v>
      </c>
      <c r="AN13" s="38"/>
      <c r="AO13" s="407">
        <v>1239720</v>
      </c>
      <c r="AP13" s="38"/>
      <c r="AQ13" s="407">
        <v>1266490</v>
      </c>
      <c r="AR13" s="38"/>
      <c r="AS13" s="407">
        <v>1290820</v>
      </c>
      <c r="AT13" s="38"/>
      <c r="AU13" s="407">
        <v>1292171</v>
      </c>
      <c r="AV13" s="38"/>
      <c r="AW13" s="407">
        <v>1294066</v>
      </c>
      <c r="AX13" s="38"/>
      <c r="AY13" s="407">
        <v>1307345</v>
      </c>
      <c r="AZ13" s="38"/>
      <c r="BA13" s="407">
        <v>1218477</v>
      </c>
      <c r="BB13" s="38"/>
      <c r="BC13" s="407">
        <v>1123230</v>
      </c>
      <c r="BD13" s="38"/>
      <c r="BE13" s="407">
        <v>1028109</v>
      </c>
      <c r="BF13" s="38"/>
      <c r="BG13" s="407">
        <v>920684</v>
      </c>
      <c r="BH13" s="38"/>
      <c r="BI13" s="407">
        <v>952754</v>
      </c>
      <c r="BJ13" s="38"/>
      <c r="BK13" s="407">
        <v>905945.83299999998</v>
      </c>
      <c r="BL13" s="38"/>
      <c r="BM13" s="408">
        <v>863892.42580999993</v>
      </c>
      <c r="BN13" s="38"/>
      <c r="BO13" s="408">
        <v>815641.84220000007</v>
      </c>
      <c r="BP13" s="38"/>
      <c r="BQ13" s="408">
        <v>812557</v>
      </c>
      <c r="BR13" s="38"/>
      <c r="BS13" s="409">
        <v>817023000</v>
      </c>
      <c r="BT13" s="38"/>
      <c r="BU13" s="409">
        <v>855975086.02999997</v>
      </c>
      <c r="BV13" s="38"/>
      <c r="BW13" s="409">
        <v>988547000</v>
      </c>
      <c r="BX13" s="38"/>
      <c r="BY13" s="409">
        <v>997625000</v>
      </c>
      <c r="BZ13" s="38"/>
      <c r="CA13" s="409">
        <v>991582000</v>
      </c>
      <c r="CB13" s="38"/>
      <c r="CC13" s="409">
        <v>1015498000</v>
      </c>
      <c r="CD13" s="38"/>
      <c r="CE13" s="409">
        <v>1040794000</v>
      </c>
      <c r="CF13" s="38"/>
      <c r="CG13" s="409">
        <v>1113385000</v>
      </c>
      <c r="CH13" s="38"/>
      <c r="CI13" s="409">
        <v>1128563000</v>
      </c>
      <c r="CJ13" s="38"/>
      <c r="CK13" s="409">
        <v>1320728000</v>
      </c>
      <c r="CL13" s="38"/>
      <c r="CM13" s="409">
        <v>1346140000</v>
      </c>
      <c r="CN13" s="38"/>
      <c r="CO13" s="409">
        <v>1416426000</v>
      </c>
      <c r="CP13" s="38"/>
      <c r="CQ13" s="409">
        <v>1396323000</v>
      </c>
      <c r="CR13" s="38"/>
      <c r="CS13" s="409">
        <v>1373209000</v>
      </c>
      <c r="CT13" s="38"/>
      <c r="CU13" s="409">
        <v>1468366000</v>
      </c>
      <c r="CV13" s="38"/>
      <c r="CW13" s="409">
        <v>1441670000</v>
      </c>
      <c r="CX13" s="38"/>
      <c r="CY13" s="409">
        <v>1461211000</v>
      </c>
      <c r="CZ13" s="38"/>
      <c r="DA13" s="409">
        <v>1469741000</v>
      </c>
      <c r="DB13" s="38"/>
      <c r="DC13" s="536"/>
      <c r="DD13" s="38"/>
      <c r="DE13" s="409">
        <v>1493553000</v>
      </c>
      <c r="DF13" s="38"/>
      <c r="DG13" s="409">
        <v>1458631000</v>
      </c>
      <c r="DH13" s="38"/>
      <c r="DI13" s="406" t="s">
        <v>506</v>
      </c>
      <c r="DJ13" s="38"/>
      <c r="DK13" s="407">
        <v>0</v>
      </c>
      <c r="DL13" s="38"/>
      <c r="DM13" s="407">
        <v>0</v>
      </c>
      <c r="DN13" s="38"/>
      <c r="DO13" s="407">
        <v>0</v>
      </c>
      <c r="DP13" s="38"/>
      <c r="DQ13" s="407">
        <v>0</v>
      </c>
      <c r="DR13" s="38"/>
      <c r="DS13" s="407">
        <v>0</v>
      </c>
      <c r="DT13" s="38"/>
      <c r="DU13" s="407">
        <v>0</v>
      </c>
      <c r="DV13" s="38"/>
      <c r="DW13" s="407">
        <v>1040106</v>
      </c>
      <c r="DX13" s="38"/>
      <c r="DY13" s="407">
        <v>1023734</v>
      </c>
      <c r="DZ13" s="38"/>
      <c r="EA13" s="407">
        <v>1006545</v>
      </c>
      <c r="EB13" s="38"/>
      <c r="EC13" s="407">
        <v>1006270</v>
      </c>
      <c r="ED13" s="38"/>
      <c r="EE13" s="407">
        <v>1064263</v>
      </c>
      <c r="EF13" s="38"/>
      <c r="EG13" s="407">
        <v>1065966</v>
      </c>
      <c r="EH13" s="38"/>
      <c r="EI13" s="407">
        <v>1068835</v>
      </c>
      <c r="EJ13" s="38"/>
      <c r="EK13" s="407">
        <v>1078673</v>
      </c>
      <c r="EL13" s="38"/>
      <c r="EM13" s="407">
        <v>1159639</v>
      </c>
      <c r="EN13" s="38"/>
      <c r="EO13" s="407">
        <v>1164266</v>
      </c>
      <c r="EP13" s="38"/>
      <c r="EQ13" s="407">
        <v>1179190</v>
      </c>
      <c r="ER13" s="38"/>
      <c r="ES13" s="407">
        <v>1216149</v>
      </c>
      <c r="ET13" s="38"/>
      <c r="EU13" s="407">
        <v>1221485</v>
      </c>
      <c r="EV13" s="38"/>
      <c r="EW13" s="407">
        <v>1239720</v>
      </c>
      <c r="EX13" s="38"/>
      <c r="EY13" s="407">
        <v>1266490</v>
      </c>
      <c r="EZ13" s="38"/>
      <c r="FA13" s="407">
        <v>1290820</v>
      </c>
      <c r="FB13" s="38"/>
      <c r="FC13" s="407">
        <v>1292171</v>
      </c>
      <c r="FD13" s="38"/>
      <c r="FE13" s="407">
        <v>1294066</v>
      </c>
      <c r="FF13" s="38"/>
      <c r="FG13" s="407">
        <v>1307345</v>
      </c>
      <c r="FH13" s="38"/>
      <c r="FI13" s="407">
        <v>1218477</v>
      </c>
      <c r="FJ13" s="38"/>
      <c r="FK13" s="407">
        <v>1123230</v>
      </c>
      <c r="FL13" s="38"/>
      <c r="FM13" s="407">
        <v>1028109</v>
      </c>
      <c r="FN13" s="38"/>
      <c r="FO13" s="407">
        <v>920684</v>
      </c>
      <c r="FP13" s="38"/>
      <c r="FQ13" s="407">
        <v>952754</v>
      </c>
      <c r="FR13" s="38"/>
      <c r="FS13" s="407">
        <v>905945.83299999998</v>
      </c>
      <c r="FT13" s="38"/>
      <c r="FU13" s="407">
        <v>863892.42580999993</v>
      </c>
      <c r="FV13" s="38"/>
      <c r="FW13" s="407">
        <v>815641.84220000007</v>
      </c>
      <c r="FX13" s="38"/>
      <c r="FY13" s="407">
        <v>812557</v>
      </c>
      <c r="FZ13" s="38"/>
      <c r="GA13" s="409">
        <v>817023000</v>
      </c>
      <c r="GB13" s="38"/>
      <c r="GC13" s="409">
        <v>855975086.02999997</v>
      </c>
      <c r="GD13" s="38"/>
      <c r="GE13" s="409">
        <f t="shared" si="10"/>
        <v>988547000</v>
      </c>
      <c r="GF13" s="38"/>
      <c r="GG13" s="409">
        <f t="shared" si="11"/>
        <v>997625000</v>
      </c>
      <c r="GH13" s="38"/>
      <c r="GI13" s="409">
        <f t="shared" si="12"/>
        <v>991582000</v>
      </c>
      <c r="GJ13" s="38"/>
      <c r="GK13" s="409">
        <f t="shared" si="13"/>
        <v>1015498000</v>
      </c>
      <c r="GL13" s="38"/>
      <c r="GM13" s="409">
        <f t="shared" si="14"/>
        <v>1040794000</v>
      </c>
      <c r="GN13" s="38"/>
      <c r="GO13" s="409">
        <f t="shared" si="15"/>
        <v>1113385000</v>
      </c>
      <c r="GP13" s="38"/>
      <c r="GQ13" s="409">
        <f t="shared" si="0"/>
        <v>1128563000</v>
      </c>
      <c r="GR13" s="38"/>
      <c r="GS13" s="409">
        <f t="shared" si="1"/>
        <v>1320728000</v>
      </c>
      <c r="GT13" s="38"/>
      <c r="GU13" s="409">
        <f t="shared" si="2"/>
        <v>1346140000</v>
      </c>
      <c r="GV13" s="38"/>
      <c r="GW13" s="409">
        <f t="shared" si="3"/>
        <v>1416426000</v>
      </c>
      <c r="GX13" s="38"/>
      <c r="GY13" s="409">
        <f t="shared" si="16"/>
        <v>1396323000</v>
      </c>
      <c r="GZ13" s="38"/>
      <c r="HA13" s="409">
        <f t="shared" si="4"/>
        <v>1373209000</v>
      </c>
      <c r="HB13" s="38"/>
      <c r="HC13" s="409">
        <f t="shared" si="5"/>
        <v>1468366000</v>
      </c>
      <c r="HD13" s="38"/>
      <c r="HE13" s="409">
        <f t="shared" si="6"/>
        <v>1441670000</v>
      </c>
      <c r="HF13" s="38"/>
      <c r="HG13" s="409">
        <f t="shared" si="7"/>
        <v>1461211000</v>
      </c>
      <c r="HH13" s="38"/>
      <c r="HI13" s="409">
        <f>+DA13</f>
        <v>1469741000</v>
      </c>
      <c r="HJ13" s="38"/>
      <c r="HK13" s="536"/>
      <c r="HL13" s="38"/>
      <c r="HM13" s="409">
        <f t="shared" si="9"/>
        <v>1493553000</v>
      </c>
      <c r="HN13" s="38"/>
      <c r="HO13" s="409">
        <f t="shared" si="9"/>
        <v>1458631000</v>
      </c>
    </row>
    <row r="14" spans="1:223" ht="13.5" customHeight="1">
      <c r="A14" s="116" t="s">
        <v>161</v>
      </c>
      <c r="B14" s="38"/>
      <c r="C14" s="142">
        <v>27806</v>
      </c>
      <c r="D14" s="38"/>
      <c r="E14" s="142">
        <v>19248</v>
      </c>
      <c r="F14" s="38"/>
      <c r="G14" s="142">
        <v>15227</v>
      </c>
      <c r="H14" s="38"/>
      <c r="I14" s="142">
        <v>61399</v>
      </c>
      <c r="J14" s="38"/>
      <c r="K14" s="142">
        <v>55749</v>
      </c>
      <c r="L14" s="38"/>
      <c r="M14" s="142">
        <v>55745</v>
      </c>
      <c r="N14" s="38"/>
      <c r="O14" s="142">
        <v>51224</v>
      </c>
      <c r="P14" s="38"/>
      <c r="Q14" s="142">
        <v>71041</v>
      </c>
      <c r="R14" s="38"/>
      <c r="S14" s="142">
        <v>64816</v>
      </c>
      <c r="T14" s="38"/>
      <c r="U14" s="142">
        <v>74229</v>
      </c>
      <c r="V14" s="38"/>
      <c r="W14" s="142">
        <v>72928</v>
      </c>
      <c r="X14" s="38"/>
      <c r="Y14" s="142">
        <v>81081</v>
      </c>
      <c r="Z14" s="38"/>
      <c r="AA14" s="142">
        <v>87319</v>
      </c>
      <c r="AB14" s="38"/>
      <c r="AC14" s="142">
        <v>79864</v>
      </c>
      <c r="AD14" s="38"/>
      <c r="AE14" s="142">
        <v>73193</v>
      </c>
      <c r="AF14" s="38"/>
      <c r="AG14" s="142">
        <v>97360</v>
      </c>
      <c r="AH14" s="38"/>
      <c r="AI14" s="142">
        <v>96352</v>
      </c>
      <c r="AJ14" s="38"/>
      <c r="AK14" s="142">
        <v>102284</v>
      </c>
      <c r="AL14" s="38"/>
      <c r="AM14" s="142">
        <v>119447</v>
      </c>
      <c r="AN14" s="38"/>
      <c r="AO14" s="142">
        <v>128318</v>
      </c>
      <c r="AP14" s="38"/>
      <c r="AQ14" s="142">
        <v>100086</v>
      </c>
      <c r="AR14" s="38"/>
      <c r="AS14" s="142">
        <v>58428</v>
      </c>
      <c r="AT14" s="38"/>
      <c r="AU14" s="142">
        <v>55666</v>
      </c>
      <c r="AV14" s="38"/>
      <c r="AW14" s="142">
        <v>64302</v>
      </c>
      <c r="AX14" s="38"/>
      <c r="AY14" s="142">
        <v>62758</v>
      </c>
      <c r="AZ14" s="38"/>
      <c r="BA14" s="142">
        <v>66325</v>
      </c>
      <c r="BB14" s="38"/>
      <c r="BC14" s="142">
        <v>73048</v>
      </c>
      <c r="BD14" s="38"/>
      <c r="BE14" s="142">
        <v>46663</v>
      </c>
      <c r="BF14" s="38"/>
      <c r="BG14" s="142">
        <v>40782</v>
      </c>
      <c r="BH14" s="38"/>
      <c r="BI14" s="142">
        <v>41664</v>
      </c>
      <c r="BJ14" s="38"/>
      <c r="BK14" s="142">
        <v>42919.273000000001</v>
      </c>
      <c r="BL14" s="38"/>
      <c r="BM14" s="268">
        <v>35687.583319999998</v>
      </c>
      <c r="BN14" s="38"/>
      <c r="BO14" s="268">
        <v>40363.557000000001</v>
      </c>
      <c r="BP14" s="38"/>
      <c r="BQ14" s="268">
        <v>48810</v>
      </c>
      <c r="BR14" s="38"/>
      <c r="BS14" s="349">
        <v>74950000</v>
      </c>
      <c r="BT14" s="38"/>
      <c r="BU14" s="349">
        <v>101782183.18000001</v>
      </c>
      <c r="BV14" s="38"/>
      <c r="BW14" s="349">
        <v>109394000</v>
      </c>
      <c r="BX14" s="38"/>
      <c r="BY14" s="349">
        <v>110680000</v>
      </c>
      <c r="BZ14" s="38"/>
      <c r="CA14" s="349">
        <v>120517000</v>
      </c>
      <c r="CB14" s="38"/>
      <c r="CC14" s="349">
        <v>124355000</v>
      </c>
      <c r="CD14" s="38"/>
      <c r="CE14" s="349">
        <v>141628000</v>
      </c>
      <c r="CF14" s="38"/>
      <c r="CG14" s="349">
        <v>154543000</v>
      </c>
      <c r="CH14" s="38"/>
      <c r="CI14" s="349">
        <v>143212000</v>
      </c>
      <c r="CJ14" s="38"/>
      <c r="CK14" s="349">
        <v>160897000</v>
      </c>
      <c r="CL14" s="38"/>
      <c r="CM14" s="349">
        <v>152759000</v>
      </c>
      <c r="CN14" s="38"/>
      <c r="CO14" s="349">
        <v>183763000</v>
      </c>
      <c r="CP14" s="38"/>
      <c r="CQ14" s="349">
        <v>238952000</v>
      </c>
      <c r="CR14" s="38"/>
      <c r="CS14" s="349">
        <v>244886000</v>
      </c>
      <c r="CT14" s="38"/>
      <c r="CU14" s="349">
        <v>260217000</v>
      </c>
      <c r="CV14" s="38"/>
      <c r="CW14" s="349">
        <v>277229000</v>
      </c>
      <c r="CX14" s="38"/>
      <c r="CY14" s="349">
        <v>285154000</v>
      </c>
      <c r="CZ14" s="38"/>
      <c r="DA14" s="349">
        <v>295557000</v>
      </c>
      <c r="DB14" s="38"/>
      <c r="DC14" s="535"/>
      <c r="DD14" s="38"/>
      <c r="DE14" s="349">
        <v>309736000</v>
      </c>
      <c r="DF14" s="38"/>
      <c r="DG14" s="349">
        <v>316205000</v>
      </c>
      <c r="DH14" s="40"/>
      <c r="DI14" s="116" t="s">
        <v>213</v>
      </c>
      <c r="DJ14" s="38"/>
      <c r="DK14" s="142">
        <v>27806</v>
      </c>
      <c r="DL14" s="38"/>
      <c r="DM14" s="142">
        <v>19248</v>
      </c>
      <c r="DN14" s="38"/>
      <c r="DO14" s="142">
        <v>15227</v>
      </c>
      <c r="DP14" s="38"/>
      <c r="DQ14" s="142">
        <v>61399</v>
      </c>
      <c r="DR14" s="38"/>
      <c r="DS14" s="142">
        <v>55749</v>
      </c>
      <c r="DT14" s="38"/>
      <c r="DU14" s="142">
        <v>55745</v>
      </c>
      <c r="DV14" s="38"/>
      <c r="DW14" s="142">
        <v>51224</v>
      </c>
      <c r="DX14" s="38"/>
      <c r="DY14" s="142">
        <v>71041</v>
      </c>
      <c r="DZ14" s="38"/>
      <c r="EA14" s="142">
        <v>64816</v>
      </c>
      <c r="EB14" s="38"/>
      <c r="EC14" s="142">
        <v>74229</v>
      </c>
      <c r="ED14" s="38"/>
      <c r="EE14" s="142">
        <v>72928</v>
      </c>
      <c r="EF14" s="38"/>
      <c r="EG14" s="142">
        <v>81081</v>
      </c>
      <c r="EH14" s="38"/>
      <c r="EI14" s="142">
        <v>87319</v>
      </c>
      <c r="EJ14" s="38"/>
      <c r="EK14" s="142">
        <v>79864</v>
      </c>
      <c r="EL14" s="38"/>
      <c r="EM14" s="142">
        <v>73193</v>
      </c>
      <c r="EN14" s="38"/>
      <c r="EO14" s="142">
        <v>97360</v>
      </c>
      <c r="EP14" s="38"/>
      <c r="EQ14" s="142">
        <v>96352</v>
      </c>
      <c r="ER14" s="38"/>
      <c r="ES14" s="142">
        <v>102284</v>
      </c>
      <c r="ET14" s="38"/>
      <c r="EU14" s="142">
        <v>119447</v>
      </c>
      <c r="EV14" s="38"/>
      <c r="EW14" s="142">
        <v>128318</v>
      </c>
      <c r="EX14" s="38"/>
      <c r="EY14" s="142">
        <v>100086</v>
      </c>
      <c r="EZ14" s="38"/>
      <c r="FA14" s="142">
        <v>58428</v>
      </c>
      <c r="FB14" s="38"/>
      <c r="FC14" s="142">
        <v>55666</v>
      </c>
      <c r="FD14" s="38"/>
      <c r="FE14" s="142">
        <v>64302</v>
      </c>
      <c r="FF14" s="38"/>
      <c r="FG14" s="142">
        <v>62758</v>
      </c>
      <c r="FH14" s="38"/>
      <c r="FI14" s="142">
        <v>66325</v>
      </c>
      <c r="FJ14" s="38"/>
      <c r="FK14" s="142">
        <v>73048</v>
      </c>
      <c r="FL14" s="38"/>
      <c r="FM14" s="142">
        <v>46663</v>
      </c>
      <c r="FN14" s="38"/>
      <c r="FO14" s="142">
        <v>40782</v>
      </c>
      <c r="FP14" s="38"/>
      <c r="FQ14" s="142">
        <v>41664</v>
      </c>
      <c r="FR14" s="38"/>
      <c r="FS14" s="142">
        <v>42919.273000000001</v>
      </c>
      <c r="FT14" s="38"/>
      <c r="FU14" s="142">
        <v>35687.583319999998</v>
      </c>
      <c r="FV14" s="38"/>
      <c r="FW14" s="142">
        <v>40363.557000000001</v>
      </c>
      <c r="FX14" s="38"/>
      <c r="FY14" s="142">
        <v>48810</v>
      </c>
      <c r="FZ14" s="38"/>
      <c r="GA14" s="349">
        <v>74950000</v>
      </c>
      <c r="GB14" s="38"/>
      <c r="GC14" s="349">
        <v>101782183.18000001</v>
      </c>
      <c r="GD14" s="38"/>
      <c r="GE14" s="349">
        <f t="shared" si="10"/>
        <v>109394000</v>
      </c>
      <c r="GF14" s="38"/>
      <c r="GG14" s="349">
        <f t="shared" si="11"/>
        <v>110680000</v>
      </c>
      <c r="GH14" s="38"/>
      <c r="GI14" s="349">
        <f t="shared" si="12"/>
        <v>120517000</v>
      </c>
      <c r="GJ14" s="38"/>
      <c r="GK14" s="349">
        <f t="shared" si="13"/>
        <v>124355000</v>
      </c>
      <c r="GL14" s="38"/>
      <c r="GM14" s="349">
        <f t="shared" si="14"/>
        <v>141628000</v>
      </c>
      <c r="GN14" s="38"/>
      <c r="GO14" s="349">
        <f t="shared" si="15"/>
        <v>154543000</v>
      </c>
      <c r="GP14" s="38"/>
      <c r="GQ14" s="349">
        <f t="shared" si="0"/>
        <v>143212000</v>
      </c>
      <c r="GR14" s="38"/>
      <c r="GS14" s="349">
        <f t="shared" si="1"/>
        <v>160897000</v>
      </c>
      <c r="GT14" s="38"/>
      <c r="GU14" s="349">
        <f t="shared" si="2"/>
        <v>152759000</v>
      </c>
      <c r="GV14" s="38"/>
      <c r="GW14" s="349">
        <f t="shared" si="3"/>
        <v>183763000</v>
      </c>
      <c r="GX14" s="38"/>
      <c r="GY14" s="349">
        <f t="shared" si="16"/>
        <v>238952000</v>
      </c>
      <c r="GZ14" s="38"/>
      <c r="HA14" s="349">
        <f t="shared" si="4"/>
        <v>244886000</v>
      </c>
      <c r="HB14" s="38"/>
      <c r="HC14" s="349">
        <f t="shared" si="5"/>
        <v>260217000</v>
      </c>
      <c r="HD14" s="38"/>
      <c r="HE14" s="349">
        <f t="shared" si="6"/>
        <v>277229000</v>
      </c>
      <c r="HF14" s="38"/>
      <c r="HG14" s="349">
        <f t="shared" si="7"/>
        <v>285154000</v>
      </c>
      <c r="HH14" s="38"/>
      <c r="HI14" s="349">
        <f t="shared" si="8"/>
        <v>295557000</v>
      </c>
      <c r="HJ14" s="38"/>
      <c r="HK14" s="535"/>
      <c r="HL14" s="38"/>
      <c r="HM14" s="349">
        <f t="shared" si="9"/>
        <v>309736000</v>
      </c>
      <c r="HN14" s="38"/>
      <c r="HO14" s="349">
        <f t="shared" si="9"/>
        <v>316205000</v>
      </c>
    </row>
    <row r="15" spans="1:223" ht="13.5" customHeight="1">
      <c r="A15" s="406" t="s">
        <v>621</v>
      </c>
      <c r="B15" s="38"/>
      <c r="C15" s="407">
        <v>786</v>
      </c>
      <c r="D15" s="38"/>
      <c r="E15" s="407">
        <v>786</v>
      </c>
      <c r="F15" s="38"/>
      <c r="G15" s="407">
        <v>786</v>
      </c>
      <c r="H15" s="38"/>
      <c r="I15" s="407">
        <v>3099</v>
      </c>
      <c r="J15" s="38"/>
      <c r="K15" s="407">
        <v>3099</v>
      </c>
      <c r="L15" s="38"/>
      <c r="M15" s="407">
        <v>3104</v>
      </c>
      <c r="N15" s="38"/>
      <c r="O15" s="407">
        <v>0</v>
      </c>
      <c r="P15" s="38"/>
      <c r="Q15" s="407">
        <v>0</v>
      </c>
      <c r="R15" s="38"/>
      <c r="S15" s="407">
        <v>0</v>
      </c>
      <c r="T15" s="38"/>
      <c r="U15" s="407">
        <v>0</v>
      </c>
      <c r="V15" s="38"/>
      <c r="W15" s="407">
        <v>0</v>
      </c>
      <c r="X15" s="38"/>
      <c r="Y15" s="407">
        <v>0</v>
      </c>
      <c r="Z15" s="38"/>
      <c r="AA15" s="407"/>
      <c r="AB15" s="38"/>
      <c r="AC15" s="407">
        <v>0</v>
      </c>
      <c r="AD15" s="38"/>
      <c r="AE15" s="407"/>
      <c r="AF15" s="38"/>
      <c r="AG15" s="407"/>
      <c r="AH15" s="38"/>
      <c r="AI15" s="407"/>
      <c r="AJ15" s="38"/>
      <c r="AK15" s="407">
        <v>0</v>
      </c>
      <c r="AL15" s="38"/>
      <c r="AM15" s="407"/>
      <c r="AN15" s="38"/>
      <c r="AO15" s="407"/>
      <c r="AP15" s="38"/>
      <c r="AQ15" s="407"/>
      <c r="AR15" s="38"/>
      <c r="AS15" s="407"/>
      <c r="AT15" s="38"/>
      <c r="AU15" s="407"/>
      <c r="AV15" s="38"/>
      <c r="AW15" s="407"/>
      <c r="AX15" s="38"/>
      <c r="AY15" s="407"/>
      <c r="AZ15" s="38"/>
      <c r="BA15" s="407"/>
      <c r="BB15" s="38"/>
      <c r="BC15" s="407"/>
      <c r="BD15" s="38"/>
      <c r="BE15" s="407"/>
      <c r="BF15" s="38"/>
      <c r="BG15" s="407"/>
      <c r="BH15" s="38"/>
      <c r="BI15" s="407"/>
      <c r="BJ15" s="38"/>
      <c r="BK15" s="407">
        <v>0</v>
      </c>
      <c r="BL15" s="38"/>
      <c r="BM15" s="408">
        <v>0</v>
      </c>
      <c r="BN15" s="38"/>
      <c r="BO15" s="408"/>
      <c r="BP15" s="38"/>
      <c r="BQ15" s="408" t="s">
        <v>274</v>
      </c>
      <c r="BR15" s="38"/>
      <c r="BS15" s="409" t="s">
        <v>274</v>
      </c>
      <c r="BT15" s="38"/>
      <c r="BU15" s="409">
        <v>0</v>
      </c>
      <c r="BV15" s="38"/>
      <c r="BW15" s="409">
        <v>11000</v>
      </c>
      <c r="BX15" s="38"/>
      <c r="BY15" s="409">
        <v>11000</v>
      </c>
      <c r="BZ15" s="38"/>
      <c r="CA15" s="409">
        <v>11000</v>
      </c>
      <c r="CB15" s="38"/>
      <c r="CC15" s="409">
        <v>11000</v>
      </c>
      <c r="CD15" s="38"/>
      <c r="CE15" s="409">
        <v>11000</v>
      </c>
      <c r="CF15" s="38"/>
      <c r="CG15" s="409">
        <v>11000</v>
      </c>
      <c r="CH15" s="38"/>
      <c r="CI15" s="409">
        <v>11000</v>
      </c>
      <c r="CJ15" s="38"/>
      <c r="CK15" s="409">
        <v>11000</v>
      </c>
      <c r="CL15" s="38"/>
      <c r="CM15" s="409">
        <v>11000</v>
      </c>
      <c r="CN15" s="38"/>
      <c r="CO15" s="409">
        <v>11000</v>
      </c>
      <c r="CP15" s="38"/>
      <c r="CQ15" s="409">
        <v>11000</v>
      </c>
      <c r="CR15" s="38"/>
      <c r="CS15" s="409">
        <v>11000</v>
      </c>
      <c r="CT15" s="38"/>
      <c r="CU15" s="409">
        <v>11000</v>
      </c>
      <c r="CV15" s="38"/>
      <c r="CW15" s="409">
        <v>11000</v>
      </c>
      <c r="CX15" s="38"/>
      <c r="CY15" s="409">
        <v>11000</v>
      </c>
      <c r="CZ15" s="38"/>
      <c r="DA15" s="409">
        <v>11000</v>
      </c>
      <c r="DB15" s="38"/>
      <c r="DC15" s="536"/>
      <c r="DD15" s="38"/>
      <c r="DE15" s="409">
        <v>11000</v>
      </c>
      <c r="DF15" s="38"/>
      <c r="DG15" s="409">
        <v>11000</v>
      </c>
      <c r="DH15" s="40"/>
      <c r="DI15" s="116" t="s">
        <v>627</v>
      </c>
      <c r="DJ15" s="38"/>
      <c r="DK15" s="407">
        <v>786</v>
      </c>
      <c r="DL15" s="38"/>
      <c r="DM15" s="407">
        <v>786</v>
      </c>
      <c r="DN15" s="38"/>
      <c r="DO15" s="407">
        <v>786</v>
      </c>
      <c r="DP15" s="38"/>
      <c r="DQ15" s="407">
        <v>3099</v>
      </c>
      <c r="DR15" s="38"/>
      <c r="DS15" s="407">
        <v>3099</v>
      </c>
      <c r="DT15" s="38"/>
      <c r="DU15" s="407">
        <v>3104</v>
      </c>
      <c r="DV15" s="38"/>
      <c r="DW15" s="407">
        <v>0</v>
      </c>
      <c r="DX15" s="38"/>
      <c r="DY15" s="407">
        <v>0</v>
      </c>
      <c r="DZ15" s="38"/>
      <c r="EA15" s="407">
        <v>0</v>
      </c>
      <c r="EB15" s="38"/>
      <c r="EC15" s="407">
        <v>0</v>
      </c>
      <c r="ED15" s="38"/>
      <c r="EE15" s="407">
        <v>0</v>
      </c>
      <c r="EF15" s="38"/>
      <c r="EG15" s="407">
        <v>0</v>
      </c>
      <c r="EH15" s="38"/>
      <c r="EI15" s="407">
        <v>0</v>
      </c>
      <c r="EJ15" s="38"/>
      <c r="EK15" s="407">
        <v>0</v>
      </c>
      <c r="EL15" s="38"/>
      <c r="EM15" s="407">
        <v>0</v>
      </c>
      <c r="EN15" s="38"/>
      <c r="EO15" s="407">
        <v>0</v>
      </c>
      <c r="EP15" s="38"/>
      <c r="EQ15" s="407">
        <v>0</v>
      </c>
      <c r="ER15" s="38"/>
      <c r="ES15" s="407">
        <v>0</v>
      </c>
      <c r="ET15" s="38"/>
      <c r="EU15" s="407">
        <v>0</v>
      </c>
      <c r="EV15" s="38"/>
      <c r="EW15" s="407">
        <v>0</v>
      </c>
      <c r="EX15" s="38"/>
      <c r="EY15" s="407">
        <v>0</v>
      </c>
      <c r="EZ15" s="38"/>
      <c r="FA15" s="407">
        <v>0</v>
      </c>
      <c r="FB15" s="38"/>
      <c r="FC15" s="407">
        <v>0</v>
      </c>
      <c r="FD15" s="38"/>
      <c r="FE15" s="407">
        <v>0</v>
      </c>
      <c r="FF15" s="38"/>
      <c r="FG15" s="407">
        <v>0</v>
      </c>
      <c r="FH15" s="38"/>
      <c r="FI15" s="407">
        <v>0</v>
      </c>
      <c r="FJ15" s="38"/>
      <c r="FK15" s="407">
        <v>0</v>
      </c>
      <c r="FL15" s="38"/>
      <c r="FM15" s="407">
        <v>0</v>
      </c>
      <c r="FN15" s="38"/>
      <c r="FO15" s="407">
        <v>0</v>
      </c>
      <c r="FP15" s="38"/>
      <c r="FQ15" s="407">
        <v>0</v>
      </c>
      <c r="FR15" s="38"/>
      <c r="FS15" s="407">
        <v>0</v>
      </c>
      <c r="FT15" s="38"/>
      <c r="FU15" s="407">
        <v>0</v>
      </c>
      <c r="FV15" s="38"/>
      <c r="FW15" s="407"/>
      <c r="FX15" s="38"/>
      <c r="FY15" s="407" t="s">
        <v>274</v>
      </c>
      <c r="FZ15" s="38"/>
      <c r="GA15" s="409" t="s">
        <v>274</v>
      </c>
      <c r="GB15" s="38"/>
      <c r="GC15" s="409">
        <v>0</v>
      </c>
      <c r="GD15" s="38"/>
      <c r="GE15" s="409">
        <f t="shared" si="10"/>
        <v>11000</v>
      </c>
      <c r="GF15" s="38"/>
      <c r="GG15" s="409">
        <f t="shared" si="11"/>
        <v>11000</v>
      </c>
      <c r="GH15" s="38"/>
      <c r="GI15" s="409">
        <f t="shared" si="12"/>
        <v>11000</v>
      </c>
      <c r="GJ15" s="38"/>
      <c r="GK15" s="409">
        <f t="shared" si="13"/>
        <v>11000</v>
      </c>
      <c r="GL15" s="38"/>
      <c r="GM15" s="409">
        <f t="shared" si="14"/>
        <v>11000</v>
      </c>
      <c r="GN15" s="38"/>
      <c r="GO15" s="409">
        <f t="shared" si="15"/>
        <v>11000</v>
      </c>
      <c r="GP15" s="38"/>
      <c r="GQ15" s="409">
        <f t="shared" si="0"/>
        <v>11000</v>
      </c>
      <c r="GR15" s="38"/>
      <c r="GS15" s="409">
        <f t="shared" si="1"/>
        <v>11000</v>
      </c>
      <c r="GT15" s="38"/>
      <c r="GU15" s="409">
        <f t="shared" si="2"/>
        <v>11000</v>
      </c>
      <c r="GV15" s="38"/>
      <c r="GW15" s="409">
        <f t="shared" si="3"/>
        <v>11000</v>
      </c>
      <c r="GX15" s="38"/>
      <c r="GY15" s="409">
        <f t="shared" si="16"/>
        <v>11000</v>
      </c>
      <c r="GZ15" s="38"/>
      <c r="HA15" s="409">
        <f t="shared" si="4"/>
        <v>11000</v>
      </c>
      <c r="HB15" s="38"/>
      <c r="HC15" s="409">
        <f t="shared" si="5"/>
        <v>11000</v>
      </c>
      <c r="HD15" s="38"/>
      <c r="HE15" s="409">
        <f t="shared" si="6"/>
        <v>11000</v>
      </c>
      <c r="HF15" s="38"/>
      <c r="HG15" s="409">
        <f t="shared" si="7"/>
        <v>11000</v>
      </c>
      <c r="HH15" s="38"/>
      <c r="HI15" s="409">
        <f t="shared" si="8"/>
        <v>11000</v>
      </c>
      <c r="HJ15" s="38"/>
      <c r="HK15" s="536"/>
      <c r="HL15" s="38"/>
      <c r="HM15" s="409">
        <f t="shared" si="9"/>
        <v>11000</v>
      </c>
      <c r="HN15" s="38"/>
      <c r="HO15" s="409">
        <f t="shared" si="9"/>
        <v>11000</v>
      </c>
    </row>
    <row r="16" spans="1:223" ht="13.5" customHeight="1">
      <c r="A16" s="116" t="s">
        <v>269</v>
      </c>
      <c r="B16" s="38"/>
      <c r="C16" s="142">
        <v>0</v>
      </c>
      <c r="D16" s="38"/>
      <c r="E16" s="142">
        <v>0</v>
      </c>
      <c r="F16" s="38"/>
      <c r="G16" s="142">
        <v>0</v>
      </c>
      <c r="H16" s="38"/>
      <c r="I16" s="142">
        <v>0</v>
      </c>
      <c r="J16" s="38"/>
      <c r="K16" s="142">
        <v>1378</v>
      </c>
      <c r="L16" s="38"/>
      <c r="M16" s="142">
        <v>1347</v>
      </c>
      <c r="N16" s="38"/>
      <c r="O16" s="142">
        <v>0</v>
      </c>
      <c r="P16" s="38"/>
      <c r="Q16" s="142">
        <v>0</v>
      </c>
      <c r="R16" s="38"/>
      <c r="S16" s="142">
        <v>0</v>
      </c>
      <c r="T16" s="38"/>
      <c r="U16" s="142">
        <v>0</v>
      </c>
      <c r="V16" s="38"/>
      <c r="W16" s="142">
        <v>0</v>
      </c>
      <c r="X16" s="38"/>
      <c r="Y16" s="142">
        <v>0</v>
      </c>
      <c r="Z16" s="38"/>
      <c r="AA16" s="142"/>
      <c r="AB16" s="38"/>
      <c r="AC16" s="142">
        <v>0</v>
      </c>
      <c r="AD16" s="38"/>
      <c r="AE16" s="142"/>
      <c r="AF16" s="38"/>
      <c r="AG16" s="142"/>
      <c r="AH16" s="38"/>
      <c r="AI16" s="142"/>
      <c r="AJ16" s="38"/>
      <c r="AK16" s="142">
        <v>0</v>
      </c>
      <c r="AL16" s="38"/>
      <c r="AM16" s="142"/>
      <c r="AN16" s="38"/>
      <c r="AO16" s="142"/>
      <c r="AP16" s="38"/>
      <c r="AQ16" s="142"/>
      <c r="AR16" s="38"/>
      <c r="AS16" s="142"/>
      <c r="AT16" s="38"/>
      <c r="AU16" s="142"/>
      <c r="AV16" s="38"/>
      <c r="AW16" s="142"/>
      <c r="AX16" s="38"/>
      <c r="AY16" s="142"/>
      <c r="AZ16" s="38"/>
      <c r="BA16" s="142"/>
      <c r="BB16" s="38"/>
      <c r="BC16" s="142"/>
      <c r="BD16" s="38"/>
      <c r="BE16" s="142"/>
      <c r="BF16" s="38"/>
      <c r="BG16" s="142"/>
      <c r="BH16" s="38"/>
      <c r="BI16" s="142"/>
      <c r="BJ16" s="38"/>
      <c r="BK16" s="142">
        <v>0</v>
      </c>
      <c r="BL16" s="38"/>
      <c r="BM16" s="268">
        <v>0</v>
      </c>
      <c r="BN16" s="38"/>
      <c r="BO16" s="268"/>
      <c r="BP16" s="38"/>
      <c r="BQ16" s="268" t="s">
        <v>274</v>
      </c>
      <c r="BR16" s="38"/>
      <c r="BS16" s="268" t="s">
        <v>274</v>
      </c>
      <c r="BT16" s="38"/>
      <c r="BU16" s="268">
        <v>0</v>
      </c>
      <c r="BV16" s="38"/>
      <c r="BW16" s="268">
        <v>0</v>
      </c>
      <c r="BX16" s="38"/>
      <c r="BY16" s="268">
        <v>0</v>
      </c>
      <c r="BZ16" s="38"/>
      <c r="CA16" s="268">
        <v>0</v>
      </c>
      <c r="CB16" s="38"/>
      <c r="CC16" s="448">
        <v>0</v>
      </c>
      <c r="CD16" s="38"/>
      <c r="CE16" s="349"/>
      <c r="CF16" s="38"/>
      <c r="CG16" s="349"/>
      <c r="CH16" s="38"/>
      <c r="CI16" s="349">
        <v>0</v>
      </c>
      <c r="CJ16" s="38"/>
      <c r="CK16" s="349">
        <v>0</v>
      </c>
      <c r="CL16" s="38"/>
      <c r="CM16" s="349">
        <v>0</v>
      </c>
      <c r="CN16" s="38"/>
      <c r="CO16" s="349">
        <v>159336000</v>
      </c>
      <c r="CP16" s="38"/>
      <c r="CQ16" s="349">
        <v>0</v>
      </c>
      <c r="CR16" s="38"/>
      <c r="CS16" s="349">
        <v>0</v>
      </c>
      <c r="CT16" s="38"/>
      <c r="CU16" s="349">
        <v>0</v>
      </c>
      <c r="CV16" s="38"/>
      <c r="CW16" s="349">
        <v>0</v>
      </c>
      <c r="CX16" s="38"/>
      <c r="CY16" s="349">
        <v>0</v>
      </c>
      <c r="CZ16" s="38"/>
      <c r="DA16" s="349">
        <v>0</v>
      </c>
      <c r="DB16" s="38"/>
      <c r="DC16" s="547"/>
      <c r="DD16" s="38"/>
      <c r="DE16" s="349">
        <v>1971000</v>
      </c>
      <c r="DF16" s="38"/>
      <c r="DG16" s="349">
        <v>33339000</v>
      </c>
      <c r="DH16" s="40"/>
      <c r="DI16" s="116" t="s">
        <v>253</v>
      </c>
      <c r="DJ16" s="38"/>
      <c r="DK16" s="142">
        <v>0</v>
      </c>
      <c r="DL16" s="38"/>
      <c r="DM16" s="142">
        <v>0</v>
      </c>
      <c r="DN16" s="38"/>
      <c r="DO16" s="142">
        <v>0</v>
      </c>
      <c r="DP16" s="38"/>
      <c r="DQ16" s="142">
        <v>0</v>
      </c>
      <c r="DR16" s="38"/>
      <c r="DS16" s="142">
        <v>1378</v>
      </c>
      <c r="DT16" s="38"/>
      <c r="DU16" s="142">
        <v>1347</v>
      </c>
      <c r="DV16" s="38"/>
      <c r="DW16" s="142">
        <v>0</v>
      </c>
      <c r="DX16" s="38"/>
      <c r="DY16" s="142">
        <v>0</v>
      </c>
      <c r="DZ16" s="38"/>
      <c r="EA16" s="142">
        <v>0</v>
      </c>
      <c r="EB16" s="38"/>
      <c r="EC16" s="142">
        <v>0</v>
      </c>
      <c r="ED16" s="38"/>
      <c r="EE16" s="142">
        <v>0</v>
      </c>
      <c r="EF16" s="38"/>
      <c r="EG16" s="142">
        <v>0</v>
      </c>
      <c r="EH16" s="38"/>
      <c r="EI16" s="142">
        <v>0</v>
      </c>
      <c r="EJ16" s="38"/>
      <c r="EK16" s="142">
        <v>0</v>
      </c>
      <c r="EL16" s="38"/>
      <c r="EM16" s="142">
        <v>0</v>
      </c>
      <c r="EN16" s="38"/>
      <c r="EO16" s="142">
        <v>0</v>
      </c>
      <c r="EP16" s="38"/>
      <c r="EQ16" s="142">
        <v>0</v>
      </c>
      <c r="ER16" s="38"/>
      <c r="ES16" s="142">
        <v>0</v>
      </c>
      <c r="ET16" s="38"/>
      <c r="EU16" s="142">
        <v>0</v>
      </c>
      <c r="EV16" s="38"/>
      <c r="EW16" s="142">
        <v>0</v>
      </c>
      <c r="EX16" s="38"/>
      <c r="EY16" s="142">
        <v>0</v>
      </c>
      <c r="EZ16" s="38"/>
      <c r="FA16" s="142">
        <v>0</v>
      </c>
      <c r="FB16" s="38"/>
      <c r="FC16" s="142">
        <v>0</v>
      </c>
      <c r="FD16" s="38"/>
      <c r="FE16" s="142">
        <v>0</v>
      </c>
      <c r="FF16" s="38"/>
      <c r="FG16" s="142">
        <v>0</v>
      </c>
      <c r="FH16" s="38"/>
      <c r="FI16" s="142">
        <v>0</v>
      </c>
      <c r="FJ16" s="38"/>
      <c r="FK16" s="142">
        <v>0</v>
      </c>
      <c r="FL16" s="38"/>
      <c r="FM16" s="142">
        <v>0</v>
      </c>
      <c r="FN16" s="38"/>
      <c r="FO16" s="142">
        <v>0</v>
      </c>
      <c r="FP16" s="38"/>
      <c r="FQ16" s="142">
        <v>0</v>
      </c>
      <c r="FR16" s="38"/>
      <c r="FS16" s="142">
        <v>0</v>
      </c>
      <c r="FT16" s="38"/>
      <c r="FU16" s="142"/>
      <c r="FV16" s="38"/>
      <c r="FW16" s="142"/>
      <c r="FX16" s="38"/>
      <c r="FY16" s="142">
        <v>0</v>
      </c>
      <c r="FZ16" s="38"/>
      <c r="GA16" s="350" t="s">
        <v>274</v>
      </c>
      <c r="GB16" s="38"/>
      <c r="GC16" s="350">
        <v>0</v>
      </c>
      <c r="GD16" s="38"/>
      <c r="GE16" s="350">
        <f t="shared" si="10"/>
        <v>0</v>
      </c>
      <c r="GF16" s="38"/>
      <c r="GG16" s="350">
        <f t="shared" si="11"/>
        <v>0</v>
      </c>
      <c r="GH16" s="38"/>
      <c r="GI16" s="350">
        <f t="shared" si="12"/>
        <v>0</v>
      </c>
      <c r="GJ16" s="38"/>
      <c r="GK16" s="268">
        <f t="shared" si="13"/>
        <v>0</v>
      </c>
      <c r="GL16" s="38"/>
      <c r="GM16" s="268">
        <f t="shared" si="14"/>
        <v>0</v>
      </c>
      <c r="GN16" s="38"/>
      <c r="GO16" s="451">
        <f t="shared" si="15"/>
        <v>0</v>
      </c>
      <c r="GP16" s="38"/>
      <c r="GQ16" s="451">
        <f t="shared" si="0"/>
        <v>0</v>
      </c>
      <c r="GR16" s="38"/>
      <c r="GS16" s="451">
        <f t="shared" si="1"/>
        <v>0</v>
      </c>
      <c r="GT16" s="38"/>
      <c r="GU16" s="451">
        <f t="shared" si="2"/>
        <v>0</v>
      </c>
      <c r="GV16" s="38"/>
      <c r="GW16" s="451">
        <f t="shared" si="3"/>
        <v>159336000</v>
      </c>
      <c r="GX16" s="38"/>
      <c r="GY16" s="451">
        <f t="shared" si="16"/>
        <v>0</v>
      </c>
      <c r="GZ16" s="38"/>
      <c r="HA16" s="451">
        <f t="shared" si="4"/>
        <v>0</v>
      </c>
      <c r="HB16" s="38"/>
      <c r="HC16" s="451">
        <f t="shared" si="5"/>
        <v>0</v>
      </c>
      <c r="HD16" s="38"/>
      <c r="HE16" s="451">
        <f t="shared" si="6"/>
        <v>0</v>
      </c>
      <c r="HF16" s="38"/>
      <c r="HG16" s="451">
        <f t="shared" si="7"/>
        <v>0</v>
      </c>
      <c r="HH16" s="38"/>
      <c r="HI16" s="451">
        <f t="shared" si="8"/>
        <v>0</v>
      </c>
      <c r="HJ16" s="38"/>
      <c r="HK16" s="547"/>
      <c r="HL16" s="38"/>
      <c r="HM16" s="451">
        <f t="shared" si="9"/>
        <v>1971000</v>
      </c>
      <c r="HN16" s="38"/>
      <c r="HO16" s="451">
        <f t="shared" si="9"/>
        <v>33339000</v>
      </c>
    </row>
    <row r="17" spans="1:223" ht="13.5" customHeight="1">
      <c r="A17" s="406" t="s">
        <v>311</v>
      </c>
      <c r="B17" s="38"/>
      <c r="C17" s="407">
        <v>0</v>
      </c>
      <c r="D17" s="38"/>
      <c r="E17" s="407">
        <v>0</v>
      </c>
      <c r="F17" s="38"/>
      <c r="G17" s="407">
        <v>0</v>
      </c>
      <c r="H17" s="38"/>
      <c r="I17" s="407">
        <v>0</v>
      </c>
      <c r="J17" s="38"/>
      <c r="K17" s="407">
        <v>0</v>
      </c>
      <c r="L17" s="38"/>
      <c r="M17" s="407">
        <v>0</v>
      </c>
      <c r="N17" s="38"/>
      <c r="O17" s="407">
        <v>0</v>
      </c>
      <c r="P17" s="38"/>
      <c r="Q17" s="407">
        <v>0</v>
      </c>
      <c r="R17" s="38"/>
      <c r="S17" s="407">
        <v>0</v>
      </c>
      <c r="T17" s="38"/>
      <c r="U17" s="407">
        <v>6386</v>
      </c>
      <c r="V17" s="38"/>
      <c r="W17" s="407">
        <v>6386</v>
      </c>
      <c r="X17" s="38"/>
      <c r="Y17" s="407">
        <v>12042</v>
      </c>
      <c r="Z17" s="38"/>
      <c r="AA17" s="407">
        <v>22194</v>
      </c>
      <c r="AB17" s="38"/>
      <c r="AC17" s="407">
        <v>40222</v>
      </c>
      <c r="AD17" s="38"/>
      <c r="AE17" s="407">
        <v>29251</v>
      </c>
      <c r="AF17" s="38"/>
      <c r="AG17" s="407">
        <v>13291</v>
      </c>
      <c r="AH17" s="38"/>
      <c r="AI17" s="407">
        <v>39059</v>
      </c>
      <c r="AJ17" s="38"/>
      <c r="AK17" s="407">
        <v>10993</v>
      </c>
      <c r="AL17" s="38"/>
      <c r="AM17" s="407">
        <v>36004</v>
      </c>
      <c r="AN17" s="38"/>
      <c r="AO17" s="407">
        <v>38559</v>
      </c>
      <c r="AP17" s="38"/>
      <c r="AQ17" s="407">
        <v>82899</v>
      </c>
      <c r="AR17" s="38"/>
      <c r="AS17" s="407">
        <v>59125</v>
      </c>
      <c r="AT17" s="38"/>
      <c r="AU17" s="407">
        <v>14080</v>
      </c>
      <c r="AV17" s="38"/>
      <c r="AW17" s="407">
        <v>19796</v>
      </c>
      <c r="AX17" s="38"/>
      <c r="AY17" s="407">
        <v>38197</v>
      </c>
      <c r="AZ17" s="38"/>
      <c r="BA17" s="407">
        <v>36762</v>
      </c>
      <c r="BB17" s="38"/>
      <c r="BC17" s="407">
        <v>14207</v>
      </c>
      <c r="BD17" s="38"/>
      <c r="BE17" s="407">
        <v>18699</v>
      </c>
      <c r="BF17" s="38"/>
      <c r="BG17" s="407">
        <v>30686</v>
      </c>
      <c r="BH17" s="38"/>
      <c r="BI17" s="407">
        <v>20013</v>
      </c>
      <c r="BJ17" s="38"/>
      <c r="BK17" s="407">
        <v>34680.495999999999</v>
      </c>
      <c r="BL17" s="38"/>
      <c r="BM17" s="408">
        <v>92.917249999999996</v>
      </c>
      <c r="BN17" s="38"/>
      <c r="BO17" s="408">
        <v>5580</v>
      </c>
      <c r="BP17" s="38"/>
      <c r="BQ17" s="408">
        <v>78374</v>
      </c>
      <c r="BR17" s="38"/>
      <c r="BS17" s="409">
        <v>7812000</v>
      </c>
      <c r="BT17" s="38"/>
      <c r="BU17" s="409">
        <v>101000</v>
      </c>
      <c r="BV17" s="38"/>
      <c r="BW17" s="409">
        <v>240032000</v>
      </c>
      <c r="BX17" s="38"/>
      <c r="BY17" s="409">
        <v>226793000</v>
      </c>
      <c r="BZ17" s="38"/>
      <c r="CA17" s="409">
        <v>119684000</v>
      </c>
      <c r="CB17" s="38"/>
      <c r="CC17" s="409">
        <v>49978000</v>
      </c>
      <c r="CD17" s="38"/>
      <c r="CE17" s="409">
        <v>137319000</v>
      </c>
      <c r="CF17" s="38"/>
      <c r="CG17" s="409">
        <v>50641000</v>
      </c>
      <c r="CH17" s="38"/>
      <c r="CI17" s="409">
        <v>16086000</v>
      </c>
      <c r="CJ17" s="38"/>
      <c r="CK17" s="409">
        <v>208000</v>
      </c>
      <c r="CL17" s="38"/>
      <c r="CM17" s="409">
        <v>114983000</v>
      </c>
      <c r="CN17" s="38"/>
      <c r="CO17" s="409">
        <v>68725000</v>
      </c>
      <c r="CP17" s="38"/>
      <c r="CQ17" s="409">
        <v>133395000</v>
      </c>
      <c r="CR17" s="38"/>
      <c r="CS17" s="409">
        <v>128081000</v>
      </c>
      <c r="CT17" s="38"/>
      <c r="CU17" s="409">
        <v>128081000</v>
      </c>
      <c r="CV17" s="38"/>
      <c r="CW17" s="409">
        <v>152429000</v>
      </c>
      <c r="CX17" s="38"/>
      <c r="CY17" s="409">
        <v>230348000</v>
      </c>
      <c r="CZ17" s="38"/>
      <c r="DA17" s="409">
        <v>0</v>
      </c>
      <c r="DB17" s="38"/>
      <c r="DC17" s="536"/>
      <c r="DD17" s="38"/>
      <c r="DE17" s="409">
        <v>85319000</v>
      </c>
      <c r="DF17" s="38"/>
      <c r="DG17" s="409">
        <v>23201000</v>
      </c>
      <c r="DH17" s="38"/>
      <c r="DI17" s="406" t="s">
        <v>310</v>
      </c>
      <c r="DJ17" s="38"/>
      <c r="DK17" s="407">
        <v>0</v>
      </c>
      <c r="DL17" s="38"/>
      <c r="DM17" s="407">
        <v>0</v>
      </c>
      <c r="DN17" s="38"/>
      <c r="DO17" s="407">
        <v>0</v>
      </c>
      <c r="DP17" s="38"/>
      <c r="DQ17" s="407">
        <v>0</v>
      </c>
      <c r="DR17" s="38"/>
      <c r="DS17" s="407">
        <v>0</v>
      </c>
      <c r="DT17" s="38"/>
      <c r="DU17" s="407">
        <v>0</v>
      </c>
      <c r="DV17" s="38"/>
      <c r="DW17" s="407">
        <v>0</v>
      </c>
      <c r="DX17" s="38"/>
      <c r="DY17" s="407">
        <v>0</v>
      </c>
      <c r="DZ17" s="38"/>
      <c r="EA17" s="407">
        <v>0</v>
      </c>
      <c r="EB17" s="38"/>
      <c r="EC17" s="407">
        <v>6386</v>
      </c>
      <c r="ED17" s="38"/>
      <c r="EE17" s="407">
        <v>6386</v>
      </c>
      <c r="EF17" s="38"/>
      <c r="EG17" s="407">
        <v>12042</v>
      </c>
      <c r="EH17" s="38"/>
      <c r="EI17" s="407">
        <v>22194</v>
      </c>
      <c r="EJ17" s="38"/>
      <c r="EK17" s="407">
        <v>40222</v>
      </c>
      <c r="EL17" s="38"/>
      <c r="EM17" s="407">
        <v>29251</v>
      </c>
      <c r="EN17" s="38"/>
      <c r="EO17" s="407">
        <v>13291</v>
      </c>
      <c r="EP17" s="38"/>
      <c r="EQ17" s="407">
        <v>39059</v>
      </c>
      <c r="ER17" s="38"/>
      <c r="ES17" s="407">
        <v>10993</v>
      </c>
      <c r="ET17" s="38"/>
      <c r="EU17" s="407">
        <v>36004</v>
      </c>
      <c r="EV17" s="38"/>
      <c r="EW17" s="407">
        <v>38559</v>
      </c>
      <c r="EX17" s="38"/>
      <c r="EY17" s="407">
        <v>82899</v>
      </c>
      <c r="EZ17" s="38"/>
      <c r="FA17" s="407">
        <v>59125</v>
      </c>
      <c r="FB17" s="38"/>
      <c r="FC17" s="407">
        <v>14080</v>
      </c>
      <c r="FD17" s="38"/>
      <c r="FE17" s="407">
        <v>19796</v>
      </c>
      <c r="FF17" s="38"/>
      <c r="FG17" s="407">
        <v>38197</v>
      </c>
      <c r="FH17" s="38"/>
      <c r="FI17" s="407">
        <v>36762</v>
      </c>
      <c r="FJ17" s="38"/>
      <c r="FK17" s="407">
        <v>14207</v>
      </c>
      <c r="FL17" s="38"/>
      <c r="FM17" s="407">
        <v>18699</v>
      </c>
      <c r="FN17" s="38"/>
      <c r="FO17" s="407">
        <v>30686</v>
      </c>
      <c r="FP17" s="38"/>
      <c r="FQ17" s="407">
        <v>20013</v>
      </c>
      <c r="FR17" s="38"/>
      <c r="FS17" s="407">
        <v>34680.495999999999</v>
      </c>
      <c r="FT17" s="38"/>
      <c r="FU17" s="407">
        <v>92.917249999999996</v>
      </c>
      <c r="FV17" s="38"/>
      <c r="FW17" s="407">
        <v>5580</v>
      </c>
      <c r="FX17" s="38"/>
      <c r="FY17" s="407">
        <v>78374</v>
      </c>
      <c r="FZ17" s="38"/>
      <c r="GA17" s="409">
        <v>7812000</v>
      </c>
      <c r="GB17" s="38"/>
      <c r="GC17" s="409">
        <v>101000</v>
      </c>
      <c r="GD17" s="38"/>
      <c r="GE17" s="409">
        <f t="shared" si="10"/>
        <v>240032000</v>
      </c>
      <c r="GF17" s="38"/>
      <c r="GG17" s="409">
        <f t="shared" si="11"/>
        <v>226793000</v>
      </c>
      <c r="GH17" s="38"/>
      <c r="GI17" s="409">
        <f t="shared" si="12"/>
        <v>119684000</v>
      </c>
      <c r="GJ17" s="38"/>
      <c r="GK17" s="409">
        <f t="shared" si="13"/>
        <v>49978000</v>
      </c>
      <c r="GL17" s="38"/>
      <c r="GM17" s="409">
        <f t="shared" si="14"/>
        <v>137319000</v>
      </c>
      <c r="GN17" s="38"/>
      <c r="GO17" s="409">
        <f t="shared" si="15"/>
        <v>50641000</v>
      </c>
      <c r="GP17" s="38"/>
      <c r="GQ17" s="409">
        <f t="shared" si="0"/>
        <v>16086000</v>
      </c>
      <c r="GR17" s="38"/>
      <c r="GS17" s="409">
        <f t="shared" si="1"/>
        <v>208000</v>
      </c>
      <c r="GT17" s="38"/>
      <c r="GU17" s="409">
        <f t="shared" si="2"/>
        <v>114983000</v>
      </c>
      <c r="GV17" s="38"/>
      <c r="GW17" s="409">
        <f t="shared" si="3"/>
        <v>68725000</v>
      </c>
      <c r="GX17" s="38"/>
      <c r="GY17" s="409">
        <f t="shared" si="16"/>
        <v>133395000</v>
      </c>
      <c r="GZ17" s="38"/>
      <c r="HA17" s="409">
        <f t="shared" si="4"/>
        <v>128081000</v>
      </c>
      <c r="HB17" s="38"/>
      <c r="HC17" s="409">
        <f t="shared" si="5"/>
        <v>128081000</v>
      </c>
      <c r="HD17" s="38"/>
      <c r="HE17" s="409">
        <f t="shared" si="6"/>
        <v>152429000</v>
      </c>
      <c r="HF17" s="38"/>
      <c r="HG17" s="409">
        <f t="shared" si="7"/>
        <v>230348000</v>
      </c>
      <c r="HH17" s="38"/>
      <c r="HI17" s="409">
        <f t="shared" si="8"/>
        <v>0</v>
      </c>
      <c r="HJ17" s="38"/>
      <c r="HK17" s="536"/>
      <c r="HL17" s="38"/>
      <c r="HM17" s="409">
        <f t="shared" si="9"/>
        <v>85319000</v>
      </c>
      <c r="HN17" s="38"/>
      <c r="HO17" s="409">
        <f t="shared" si="9"/>
        <v>23201000</v>
      </c>
    </row>
    <row r="18" spans="1:223" ht="13.5" customHeight="1">
      <c r="A18" s="116" t="s">
        <v>266</v>
      </c>
      <c r="B18" s="38"/>
      <c r="C18" s="142">
        <v>0</v>
      </c>
      <c r="D18" s="38"/>
      <c r="E18" s="142">
        <v>0</v>
      </c>
      <c r="F18" s="38"/>
      <c r="G18" s="142">
        <v>0</v>
      </c>
      <c r="H18" s="38"/>
      <c r="I18" s="142">
        <v>0</v>
      </c>
      <c r="J18" s="38"/>
      <c r="K18" s="142">
        <v>0</v>
      </c>
      <c r="L18" s="38"/>
      <c r="M18" s="142">
        <v>0</v>
      </c>
      <c r="N18" s="38"/>
      <c r="O18" s="142">
        <v>2397</v>
      </c>
      <c r="P18" s="38"/>
      <c r="Q18" s="142">
        <v>3723</v>
      </c>
      <c r="R18" s="38"/>
      <c r="S18" s="142">
        <v>617</v>
      </c>
      <c r="T18" s="38"/>
      <c r="U18" s="142">
        <v>0</v>
      </c>
      <c r="V18" s="38"/>
      <c r="W18" s="142">
        <v>0</v>
      </c>
      <c r="X18" s="38"/>
      <c r="Y18" s="142">
        <v>0</v>
      </c>
      <c r="Z18" s="38"/>
      <c r="AA18" s="142"/>
      <c r="AB18" s="38"/>
      <c r="AC18" s="142">
        <v>0</v>
      </c>
      <c r="AD18" s="38"/>
      <c r="AE18" s="142">
        <v>27673</v>
      </c>
      <c r="AF18" s="38"/>
      <c r="AG18" s="142">
        <v>65343</v>
      </c>
      <c r="AH18" s="38"/>
      <c r="AI18" s="142">
        <v>175908</v>
      </c>
      <c r="AJ18" s="38"/>
      <c r="AK18" s="142">
        <v>124292</v>
      </c>
      <c r="AL18" s="38"/>
      <c r="AM18" s="142">
        <v>255181</v>
      </c>
      <c r="AN18" s="38"/>
      <c r="AO18" s="142">
        <v>258133</v>
      </c>
      <c r="AP18" s="38"/>
      <c r="AQ18" s="142"/>
      <c r="AR18" s="38"/>
      <c r="AS18" s="142"/>
      <c r="AT18" s="38"/>
      <c r="AU18" s="142"/>
      <c r="AV18" s="38"/>
      <c r="AW18" s="142"/>
      <c r="AX18" s="38"/>
      <c r="AY18" s="142"/>
      <c r="AZ18" s="38"/>
      <c r="BA18" s="142">
        <v>0</v>
      </c>
      <c r="BB18" s="38"/>
      <c r="BC18" s="142"/>
      <c r="BD18" s="38"/>
      <c r="BE18" s="142">
        <v>0</v>
      </c>
      <c r="BF18" s="38"/>
      <c r="BG18" s="142"/>
      <c r="BH18" s="38"/>
      <c r="BI18" s="142">
        <v>0</v>
      </c>
      <c r="BJ18" s="38"/>
      <c r="BK18" s="142">
        <v>0</v>
      </c>
      <c r="BL18" s="38"/>
      <c r="BM18" s="268">
        <v>0</v>
      </c>
      <c r="BN18" s="38"/>
      <c r="BO18" s="268" t="s">
        <v>274</v>
      </c>
      <c r="BP18" s="38"/>
      <c r="BQ18" s="268" t="s">
        <v>274</v>
      </c>
      <c r="BR18" s="38"/>
      <c r="BS18" s="350" t="s">
        <v>274</v>
      </c>
      <c r="BT18" s="38"/>
      <c r="BU18" s="350">
        <v>0</v>
      </c>
      <c r="BV18" s="38"/>
      <c r="BW18" s="268">
        <v>10950000</v>
      </c>
      <c r="BX18" s="38"/>
      <c r="BY18" s="268">
        <v>11168000</v>
      </c>
      <c r="BZ18" s="38"/>
      <c r="CA18" s="268">
        <v>11701000</v>
      </c>
      <c r="CB18" s="38"/>
      <c r="CC18" s="268">
        <v>8889000</v>
      </c>
      <c r="CD18" s="38"/>
      <c r="CE18" s="349">
        <v>8987000</v>
      </c>
      <c r="CF18" s="38"/>
      <c r="CG18" s="349">
        <v>15635000</v>
      </c>
      <c r="CH18" s="38"/>
      <c r="CI18" s="349">
        <v>15590000</v>
      </c>
      <c r="CJ18" s="38"/>
      <c r="CK18" s="349">
        <v>15308000</v>
      </c>
      <c r="CL18" s="38"/>
      <c r="CM18" s="349">
        <v>14889000</v>
      </c>
      <c r="CN18" s="38"/>
      <c r="CO18" s="349">
        <v>15070000</v>
      </c>
      <c r="CP18" s="38"/>
      <c r="CQ18" s="349">
        <v>15118000</v>
      </c>
      <c r="CR18" s="38"/>
      <c r="CS18" s="349">
        <v>16598000</v>
      </c>
      <c r="CT18" s="38"/>
      <c r="CU18" s="349">
        <v>16827000</v>
      </c>
      <c r="CV18" s="38"/>
      <c r="CW18" s="349">
        <v>16830000</v>
      </c>
      <c r="CX18" s="38"/>
      <c r="CY18" s="349">
        <v>16871000</v>
      </c>
      <c r="CZ18" s="38"/>
      <c r="DA18" s="349">
        <v>17173000</v>
      </c>
      <c r="DB18" s="38"/>
      <c r="DC18" s="548"/>
      <c r="DD18" s="38"/>
      <c r="DE18" s="349">
        <v>18302000</v>
      </c>
      <c r="DF18" s="38"/>
      <c r="DG18" s="349">
        <v>18542000</v>
      </c>
      <c r="DH18" s="38"/>
      <c r="DI18" s="116" t="s">
        <v>687</v>
      </c>
      <c r="DJ18" s="38"/>
      <c r="DK18" s="142">
        <v>0</v>
      </c>
      <c r="DL18" s="38"/>
      <c r="DM18" s="142">
        <v>0</v>
      </c>
      <c r="DN18" s="38"/>
      <c r="DO18" s="142">
        <v>0</v>
      </c>
      <c r="DP18" s="38"/>
      <c r="DQ18" s="142">
        <v>0</v>
      </c>
      <c r="DR18" s="38"/>
      <c r="DS18" s="142">
        <v>0</v>
      </c>
      <c r="DT18" s="38"/>
      <c r="DU18" s="142">
        <v>0</v>
      </c>
      <c r="DV18" s="38"/>
      <c r="DW18" s="142">
        <v>2397</v>
      </c>
      <c r="DX18" s="38"/>
      <c r="DY18" s="142">
        <v>3723</v>
      </c>
      <c r="DZ18" s="38"/>
      <c r="EA18" s="142">
        <v>617</v>
      </c>
      <c r="EB18" s="38"/>
      <c r="EC18" s="142">
        <v>0</v>
      </c>
      <c r="ED18" s="38"/>
      <c r="EE18" s="142">
        <v>0</v>
      </c>
      <c r="EF18" s="38"/>
      <c r="EG18" s="142">
        <v>0</v>
      </c>
      <c r="EH18" s="38"/>
      <c r="EI18" s="142">
        <v>0</v>
      </c>
      <c r="EJ18" s="38"/>
      <c r="EK18" s="142">
        <v>0</v>
      </c>
      <c r="EL18" s="38"/>
      <c r="EM18" s="142">
        <v>27673</v>
      </c>
      <c r="EN18" s="38"/>
      <c r="EO18" s="142">
        <v>65343</v>
      </c>
      <c r="EP18" s="38"/>
      <c r="EQ18" s="142">
        <v>175908</v>
      </c>
      <c r="ER18" s="38"/>
      <c r="ES18" s="142">
        <v>124292</v>
      </c>
      <c r="ET18" s="38"/>
      <c r="EU18" s="142">
        <v>255181</v>
      </c>
      <c r="EV18" s="38"/>
      <c r="EW18" s="142">
        <v>258133</v>
      </c>
      <c r="EX18" s="38"/>
      <c r="EY18" s="142">
        <v>0</v>
      </c>
      <c r="EZ18" s="38"/>
      <c r="FA18" s="142">
        <v>0</v>
      </c>
      <c r="FB18" s="38"/>
      <c r="FC18" s="142">
        <v>0</v>
      </c>
      <c r="FD18" s="38"/>
      <c r="FE18" s="142">
        <v>0</v>
      </c>
      <c r="FF18" s="38"/>
      <c r="FG18" s="142">
        <v>0</v>
      </c>
      <c r="FH18" s="38"/>
      <c r="FI18" s="142">
        <v>0</v>
      </c>
      <c r="FJ18" s="38"/>
      <c r="FK18" s="142">
        <v>0</v>
      </c>
      <c r="FL18" s="38"/>
      <c r="FM18" s="142">
        <v>0</v>
      </c>
      <c r="FN18" s="38"/>
      <c r="FO18" s="142">
        <v>0</v>
      </c>
      <c r="FP18" s="38"/>
      <c r="FQ18" s="142">
        <v>0</v>
      </c>
      <c r="FR18" s="38"/>
      <c r="FS18" s="142">
        <v>0</v>
      </c>
      <c r="FT18" s="38"/>
      <c r="FU18" s="142">
        <v>0</v>
      </c>
      <c r="FV18" s="38"/>
      <c r="FW18" s="142" t="s">
        <v>274</v>
      </c>
      <c r="FX18" s="38"/>
      <c r="FY18" s="142">
        <v>0</v>
      </c>
      <c r="FZ18" s="38"/>
      <c r="GA18" s="350" t="s">
        <v>274</v>
      </c>
      <c r="GB18" s="38"/>
      <c r="GC18" s="350">
        <v>0</v>
      </c>
      <c r="GD18" s="38"/>
      <c r="GE18" s="350">
        <f t="shared" si="10"/>
        <v>10950000</v>
      </c>
      <c r="GF18" s="38"/>
      <c r="GG18" s="350">
        <f t="shared" si="11"/>
        <v>11168000</v>
      </c>
      <c r="GH18" s="38"/>
      <c r="GI18" s="409">
        <f t="shared" si="12"/>
        <v>11701000</v>
      </c>
      <c r="GJ18" s="38"/>
      <c r="GK18" s="268">
        <f t="shared" si="13"/>
        <v>8889000</v>
      </c>
      <c r="GL18" s="38"/>
      <c r="GM18" s="268">
        <f t="shared" si="14"/>
        <v>8987000</v>
      </c>
      <c r="GN18" s="38"/>
      <c r="GO18" s="268">
        <f t="shared" si="15"/>
        <v>15635000</v>
      </c>
      <c r="GP18" s="38"/>
      <c r="GQ18" s="268">
        <f t="shared" si="0"/>
        <v>15590000</v>
      </c>
      <c r="GR18" s="38"/>
      <c r="GS18" s="268">
        <f t="shared" si="1"/>
        <v>15308000</v>
      </c>
      <c r="GT18" s="38"/>
      <c r="GU18" s="268">
        <f t="shared" si="2"/>
        <v>14889000</v>
      </c>
      <c r="GV18" s="38"/>
      <c r="GW18" s="268">
        <f t="shared" si="3"/>
        <v>15070000</v>
      </c>
      <c r="GX18" s="38"/>
      <c r="GY18" s="268">
        <f t="shared" si="16"/>
        <v>15118000</v>
      </c>
      <c r="GZ18" s="38"/>
      <c r="HA18" s="268">
        <f t="shared" si="4"/>
        <v>16598000</v>
      </c>
      <c r="HB18" s="38"/>
      <c r="HC18" s="268">
        <f t="shared" si="5"/>
        <v>16827000</v>
      </c>
      <c r="HD18" s="38"/>
      <c r="HE18" s="268">
        <f t="shared" si="6"/>
        <v>16830000</v>
      </c>
      <c r="HF18" s="38"/>
      <c r="HG18" s="268">
        <f t="shared" si="7"/>
        <v>16871000</v>
      </c>
      <c r="HH18" s="38"/>
      <c r="HI18" s="268">
        <f t="shared" si="8"/>
        <v>17173000</v>
      </c>
      <c r="HJ18" s="38"/>
      <c r="HK18" s="548"/>
      <c r="HL18" s="38"/>
      <c r="HM18" s="268">
        <f t="shared" si="9"/>
        <v>18302000</v>
      </c>
      <c r="HN18" s="38"/>
      <c r="HO18" s="268">
        <f t="shared" si="9"/>
        <v>18542000</v>
      </c>
    </row>
    <row r="19" spans="1:223" ht="13.5" customHeight="1">
      <c r="A19" s="406" t="s">
        <v>162</v>
      </c>
      <c r="B19" s="38"/>
      <c r="C19" s="407">
        <v>4512</v>
      </c>
      <c r="D19" s="38"/>
      <c r="E19" s="407">
        <v>4464</v>
      </c>
      <c r="F19" s="38"/>
      <c r="G19" s="407">
        <v>5521</v>
      </c>
      <c r="H19" s="38"/>
      <c r="I19" s="407">
        <v>40789</v>
      </c>
      <c r="J19" s="38"/>
      <c r="K19" s="407">
        <v>39464</v>
      </c>
      <c r="L19" s="38"/>
      <c r="M19" s="407">
        <v>28468</v>
      </c>
      <c r="N19" s="38"/>
      <c r="O19" s="407">
        <v>59698</v>
      </c>
      <c r="P19" s="38"/>
      <c r="Q19" s="407">
        <v>45579</v>
      </c>
      <c r="R19" s="38"/>
      <c r="S19" s="407">
        <v>49569</v>
      </c>
      <c r="T19" s="38"/>
      <c r="U19" s="407">
        <v>50463</v>
      </c>
      <c r="V19" s="38"/>
      <c r="W19" s="407">
        <v>51186</v>
      </c>
      <c r="X19" s="38"/>
      <c r="Y19" s="407">
        <v>42340</v>
      </c>
      <c r="Z19" s="38"/>
      <c r="AA19" s="407">
        <v>46391</v>
      </c>
      <c r="AB19" s="38"/>
      <c r="AC19" s="407">
        <v>47602</v>
      </c>
      <c r="AD19" s="38"/>
      <c r="AE19" s="407">
        <v>48683</v>
      </c>
      <c r="AF19" s="38"/>
      <c r="AG19" s="407">
        <v>53120</v>
      </c>
      <c r="AH19" s="38"/>
      <c r="AI19" s="407">
        <v>55687</v>
      </c>
      <c r="AJ19" s="38"/>
      <c r="AK19" s="407">
        <v>55779</v>
      </c>
      <c r="AL19" s="38"/>
      <c r="AM19" s="407">
        <v>55272</v>
      </c>
      <c r="AN19" s="38"/>
      <c r="AO19" s="407">
        <v>37078</v>
      </c>
      <c r="AP19" s="38"/>
      <c r="AQ19" s="407">
        <v>37847</v>
      </c>
      <c r="AR19" s="38"/>
      <c r="AS19" s="407">
        <v>37076</v>
      </c>
      <c r="AT19" s="38"/>
      <c r="AU19" s="407">
        <v>38985</v>
      </c>
      <c r="AV19" s="38"/>
      <c r="AW19" s="407">
        <v>40511</v>
      </c>
      <c r="AX19" s="38"/>
      <c r="AY19" s="407">
        <v>46567</v>
      </c>
      <c r="AZ19" s="38"/>
      <c r="BA19" s="407">
        <v>54578</v>
      </c>
      <c r="BB19" s="38"/>
      <c r="BC19" s="407">
        <v>52426</v>
      </c>
      <c r="BD19" s="38"/>
      <c r="BE19" s="407">
        <v>51959</v>
      </c>
      <c r="BF19" s="38"/>
      <c r="BG19" s="407">
        <v>46778</v>
      </c>
      <c r="BH19" s="38"/>
      <c r="BI19" s="407">
        <v>52283</v>
      </c>
      <c r="BJ19" s="38"/>
      <c r="BK19" s="407">
        <v>47934.305</v>
      </c>
      <c r="BL19" s="38"/>
      <c r="BM19" s="408">
        <v>43837.446830000001</v>
      </c>
      <c r="BN19" s="38"/>
      <c r="BO19" s="408">
        <v>49148.165259999994</v>
      </c>
      <c r="BP19" s="38"/>
      <c r="BQ19" s="408">
        <v>44666</v>
      </c>
      <c r="BR19" s="38"/>
      <c r="BS19" s="409">
        <v>45718000</v>
      </c>
      <c r="BT19" s="38"/>
      <c r="BU19" s="409">
        <v>62605000</v>
      </c>
      <c r="BV19" s="38"/>
      <c r="BW19" s="409">
        <v>59804000</v>
      </c>
      <c r="BX19" s="38"/>
      <c r="BY19" s="409">
        <v>144882000</v>
      </c>
      <c r="BZ19" s="38"/>
      <c r="CA19" s="409">
        <v>141779000</v>
      </c>
      <c r="CB19" s="38"/>
      <c r="CC19" s="409">
        <v>74667000</v>
      </c>
      <c r="CD19" s="38"/>
      <c r="CE19" s="409">
        <v>123173000</v>
      </c>
      <c r="CF19" s="38"/>
      <c r="CG19" s="409">
        <v>44520000</v>
      </c>
      <c r="CH19" s="38"/>
      <c r="CI19" s="409">
        <v>39826000</v>
      </c>
      <c r="CJ19" s="38"/>
      <c r="CK19" s="409">
        <v>41138000</v>
      </c>
      <c r="CL19" s="38"/>
      <c r="CM19" s="409">
        <v>36032000</v>
      </c>
      <c r="CN19" s="38"/>
      <c r="CO19" s="409">
        <v>39434000</v>
      </c>
      <c r="CP19" s="38"/>
      <c r="CQ19" s="409">
        <v>38053000</v>
      </c>
      <c r="CR19" s="38"/>
      <c r="CS19" s="409">
        <v>40767000</v>
      </c>
      <c r="CT19" s="38"/>
      <c r="CU19" s="409">
        <v>40461000</v>
      </c>
      <c r="CV19" s="38"/>
      <c r="CW19" s="409">
        <v>52019000</v>
      </c>
      <c r="CX19" s="38"/>
      <c r="CY19" s="409">
        <v>185061000</v>
      </c>
      <c r="CZ19" s="38"/>
      <c r="DA19" s="409">
        <v>50814000</v>
      </c>
      <c r="DB19" s="38"/>
      <c r="DC19" s="536"/>
      <c r="DD19" s="38"/>
      <c r="DE19" s="409">
        <v>51633000</v>
      </c>
      <c r="DF19" s="38"/>
      <c r="DG19" s="409">
        <v>33457000</v>
      </c>
      <c r="DH19" s="38"/>
      <c r="DI19" s="406" t="s">
        <v>153</v>
      </c>
      <c r="DJ19" s="38"/>
      <c r="DK19" s="407">
        <v>4512</v>
      </c>
      <c r="DL19" s="38"/>
      <c r="DM19" s="407">
        <v>4464</v>
      </c>
      <c r="DN19" s="38"/>
      <c r="DO19" s="407">
        <v>5521</v>
      </c>
      <c r="DP19" s="38"/>
      <c r="DQ19" s="407">
        <v>40789</v>
      </c>
      <c r="DR19" s="38"/>
      <c r="DS19" s="407">
        <v>39464</v>
      </c>
      <c r="DT19" s="38"/>
      <c r="DU19" s="407">
        <v>28468</v>
      </c>
      <c r="DV19" s="38"/>
      <c r="DW19" s="407">
        <v>59698</v>
      </c>
      <c r="DX19" s="38"/>
      <c r="DY19" s="407">
        <v>45579</v>
      </c>
      <c r="DZ19" s="38"/>
      <c r="EA19" s="407">
        <v>49569</v>
      </c>
      <c r="EB19" s="38"/>
      <c r="EC19" s="407">
        <v>50463</v>
      </c>
      <c r="ED19" s="38"/>
      <c r="EE19" s="407">
        <v>51186</v>
      </c>
      <c r="EF19" s="38"/>
      <c r="EG19" s="407">
        <v>42340</v>
      </c>
      <c r="EH19" s="38"/>
      <c r="EI19" s="407">
        <v>46391</v>
      </c>
      <c r="EJ19" s="38"/>
      <c r="EK19" s="407">
        <v>47602</v>
      </c>
      <c r="EL19" s="38"/>
      <c r="EM19" s="407">
        <v>48683</v>
      </c>
      <c r="EN19" s="38"/>
      <c r="EO19" s="407">
        <v>53120</v>
      </c>
      <c r="EP19" s="38"/>
      <c r="EQ19" s="407">
        <v>55687</v>
      </c>
      <c r="ER19" s="38"/>
      <c r="ES19" s="407">
        <v>55779</v>
      </c>
      <c r="ET19" s="38"/>
      <c r="EU19" s="407">
        <v>55272</v>
      </c>
      <c r="EV19" s="38"/>
      <c r="EW19" s="407">
        <v>37078</v>
      </c>
      <c r="EX19" s="38"/>
      <c r="EY19" s="407">
        <v>37847</v>
      </c>
      <c r="EZ19" s="38"/>
      <c r="FA19" s="407">
        <v>37076</v>
      </c>
      <c r="FB19" s="38"/>
      <c r="FC19" s="407">
        <v>38985</v>
      </c>
      <c r="FD19" s="38"/>
      <c r="FE19" s="407">
        <v>40511</v>
      </c>
      <c r="FF19" s="38"/>
      <c r="FG19" s="407">
        <v>46567</v>
      </c>
      <c r="FH19" s="38"/>
      <c r="FI19" s="407">
        <v>54578</v>
      </c>
      <c r="FJ19" s="38"/>
      <c r="FK19" s="407">
        <v>52426</v>
      </c>
      <c r="FL19" s="38"/>
      <c r="FM19" s="407">
        <v>51959</v>
      </c>
      <c r="FN19" s="38"/>
      <c r="FO19" s="407">
        <v>46778</v>
      </c>
      <c r="FP19" s="38"/>
      <c r="FQ19" s="407">
        <v>52283</v>
      </c>
      <c r="FR19" s="38"/>
      <c r="FS19" s="407">
        <v>47934.305</v>
      </c>
      <c r="FT19" s="38"/>
      <c r="FU19" s="407">
        <v>43837.446830000001</v>
      </c>
      <c r="FV19" s="38"/>
      <c r="FW19" s="407">
        <v>49148.165259999994</v>
      </c>
      <c r="FX19" s="38"/>
      <c r="FY19" s="407">
        <v>44666</v>
      </c>
      <c r="FZ19" s="38"/>
      <c r="GA19" s="409">
        <v>45718000</v>
      </c>
      <c r="GB19" s="38"/>
      <c r="GC19" s="409">
        <v>62605000</v>
      </c>
      <c r="GD19" s="38"/>
      <c r="GE19" s="409">
        <f t="shared" si="10"/>
        <v>59804000</v>
      </c>
      <c r="GF19" s="38"/>
      <c r="GG19" s="409">
        <f t="shared" si="11"/>
        <v>144882000</v>
      </c>
      <c r="GH19" s="38"/>
      <c r="GI19" s="409">
        <f t="shared" si="12"/>
        <v>141779000</v>
      </c>
      <c r="GJ19" s="38"/>
      <c r="GK19" s="409">
        <f t="shared" si="13"/>
        <v>74667000</v>
      </c>
      <c r="GL19" s="38"/>
      <c r="GM19" s="409">
        <f t="shared" si="14"/>
        <v>123173000</v>
      </c>
      <c r="GN19" s="38"/>
      <c r="GO19" s="409">
        <f t="shared" si="15"/>
        <v>44520000</v>
      </c>
      <c r="GP19" s="38"/>
      <c r="GQ19" s="409">
        <f t="shared" si="0"/>
        <v>39826000</v>
      </c>
      <c r="GR19" s="38"/>
      <c r="GS19" s="409">
        <f t="shared" si="1"/>
        <v>41138000</v>
      </c>
      <c r="GT19" s="38"/>
      <c r="GU19" s="409">
        <f t="shared" si="2"/>
        <v>36032000</v>
      </c>
      <c r="GV19" s="38"/>
      <c r="GW19" s="409">
        <f t="shared" si="3"/>
        <v>39434000</v>
      </c>
      <c r="GX19" s="38"/>
      <c r="GY19" s="409">
        <f t="shared" si="16"/>
        <v>38053000</v>
      </c>
      <c r="GZ19" s="38"/>
      <c r="HA19" s="409">
        <f t="shared" si="4"/>
        <v>40767000</v>
      </c>
      <c r="HB19" s="38"/>
      <c r="HC19" s="409">
        <f t="shared" si="5"/>
        <v>40461000</v>
      </c>
      <c r="HD19" s="38"/>
      <c r="HE19" s="409">
        <f t="shared" si="6"/>
        <v>52019000</v>
      </c>
      <c r="HF19" s="38"/>
      <c r="HG19" s="409">
        <f t="shared" si="7"/>
        <v>185061000</v>
      </c>
      <c r="HH19" s="38"/>
      <c r="HI19" s="409">
        <f t="shared" si="8"/>
        <v>50814000</v>
      </c>
      <c r="HJ19" s="38"/>
      <c r="HK19" s="536"/>
      <c r="HL19" s="38"/>
      <c r="HM19" s="409">
        <f t="shared" si="9"/>
        <v>51633000</v>
      </c>
      <c r="HN19" s="38"/>
      <c r="HO19" s="409">
        <f t="shared" si="9"/>
        <v>33457000</v>
      </c>
    </row>
    <row r="20" spans="1:223" ht="13.5" customHeight="1">
      <c r="A20" s="112" t="s">
        <v>90</v>
      </c>
      <c r="B20" s="37"/>
      <c r="C20" s="113">
        <v>1304281</v>
      </c>
      <c r="D20" s="37"/>
      <c r="E20" s="113">
        <v>1015506</v>
      </c>
      <c r="F20" s="37"/>
      <c r="G20" s="113">
        <v>1200952</v>
      </c>
      <c r="H20" s="37"/>
      <c r="I20" s="113">
        <v>1565781</v>
      </c>
      <c r="J20" s="37"/>
      <c r="K20" s="113">
        <v>1754579</v>
      </c>
      <c r="L20" s="37"/>
      <c r="M20" s="113">
        <v>2583017</v>
      </c>
      <c r="N20" s="37"/>
      <c r="O20" s="113">
        <v>4023306</v>
      </c>
      <c r="P20" s="37"/>
      <c r="Q20" s="113">
        <v>3783993</v>
      </c>
      <c r="R20" s="37"/>
      <c r="S20" s="113">
        <v>3724741</v>
      </c>
      <c r="T20" s="37"/>
      <c r="U20" s="113">
        <v>1903437</v>
      </c>
      <c r="V20" s="37"/>
      <c r="W20" s="113">
        <v>1973895</v>
      </c>
      <c r="X20" s="37"/>
      <c r="Y20" s="113">
        <v>1788028</v>
      </c>
      <c r="Z20" s="37"/>
      <c r="AA20" s="113">
        <v>2107394</v>
      </c>
      <c r="AB20" s="37"/>
      <c r="AC20" s="113">
        <v>1856289</v>
      </c>
      <c r="AD20" s="37"/>
      <c r="AE20" s="113">
        <v>2344385</v>
      </c>
      <c r="AF20" s="37"/>
      <c r="AG20" s="113">
        <v>1786946</v>
      </c>
      <c r="AH20" s="37"/>
      <c r="AI20" s="113">
        <v>2333210</v>
      </c>
      <c r="AJ20" s="37"/>
      <c r="AK20" s="113">
        <v>2320501</v>
      </c>
      <c r="AL20" s="37"/>
      <c r="AM20" s="113">
        <v>2359720</v>
      </c>
      <c r="AN20" s="37"/>
      <c r="AO20" s="113">
        <v>2082212</v>
      </c>
      <c r="AP20" s="37"/>
      <c r="AQ20" s="113">
        <v>2185895</v>
      </c>
      <c r="AR20" s="37"/>
      <c r="AS20" s="113">
        <v>1924514</v>
      </c>
      <c r="AT20" s="37"/>
      <c r="AU20" s="113">
        <v>2177932</v>
      </c>
      <c r="AV20" s="37"/>
      <c r="AW20" s="113">
        <v>1954878</v>
      </c>
      <c r="AX20" s="37"/>
      <c r="AY20" s="113">
        <v>2348452</v>
      </c>
      <c r="AZ20" s="37"/>
      <c r="BA20" s="113">
        <v>2275463</v>
      </c>
      <c r="BB20" s="37"/>
      <c r="BC20" s="113">
        <v>2487654</v>
      </c>
      <c r="BD20" s="37"/>
      <c r="BE20" s="113">
        <v>1946797</v>
      </c>
      <c r="BF20" s="37"/>
      <c r="BG20" s="113">
        <v>2116435</v>
      </c>
      <c r="BH20" s="37"/>
      <c r="BI20" s="113">
        <v>2060752</v>
      </c>
      <c r="BJ20" s="37"/>
      <c r="BK20" s="113">
        <v>2663690.9589999998</v>
      </c>
      <c r="BL20" s="37"/>
      <c r="BM20" s="269">
        <v>1922182.8001399997</v>
      </c>
      <c r="BN20" s="37"/>
      <c r="BO20" s="269">
        <v>2253152.8893800005</v>
      </c>
      <c r="BP20" s="37"/>
      <c r="BQ20" s="269">
        <v>3323771</v>
      </c>
      <c r="BR20" s="37"/>
      <c r="BS20" s="348">
        <v>3130852000</v>
      </c>
      <c r="BT20" s="37"/>
      <c r="BU20" s="348">
        <v>3568430000</v>
      </c>
      <c r="BV20" s="37"/>
      <c r="BW20" s="348">
        <v>3228146000</v>
      </c>
      <c r="BX20" s="37"/>
      <c r="BY20" s="348">
        <v>3841299000</v>
      </c>
      <c r="BZ20" s="37"/>
      <c r="CA20" s="348">
        <v>3358290000</v>
      </c>
      <c r="CB20" s="37"/>
      <c r="CC20" s="348">
        <v>2359807000</v>
      </c>
      <c r="CD20" s="37"/>
      <c r="CE20" s="348">
        <v>2676130000</v>
      </c>
      <c r="CF20" s="37"/>
      <c r="CG20" s="348">
        <f>[16]BS_PT!$L$29</f>
        <v>2252478000</v>
      </c>
      <c r="CH20" s="37"/>
      <c r="CI20" s="348">
        <v>2520585000</v>
      </c>
      <c r="CJ20" s="37"/>
      <c r="CK20" s="348">
        <v>2135183000</v>
      </c>
      <c r="CL20" s="37"/>
      <c r="CM20" s="348">
        <v>3326999000</v>
      </c>
      <c r="CN20" s="37"/>
      <c r="CO20" s="348">
        <v>3953127000</v>
      </c>
      <c r="CP20" s="37"/>
      <c r="CQ20" s="348">
        <v>3620492000</v>
      </c>
      <c r="CR20" s="37"/>
      <c r="CS20" s="348">
        <f>SUM(CS10:CS19)</f>
        <v>3089668000</v>
      </c>
      <c r="CT20" s="37"/>
      <c r="CU20" s="348">
        <f>SUM(CU10:CU19)</f>
        <v>3196076000</v>
      </c>
      <c r="CV20" s="37"/>
      <c r="CW20" s="348">
        <v>3598345000</v>
      </c>
      <c r="CX20" s="37"/>
      <c r="CY20" s="348">
        <f>SUM(CY10:CY19)</f>
        <v>4217841000</v>
      </c>
      <c r="CZ20" s="37"/>
      <c r="DA20" s="348">
        <v>3421427000</v>
      </c>
      <c r="DB20" s="37"/>
      <c r="DC20" s="538"/>
      <c r="DD20" s="37"/>
      <c r="DE20" s="348">
        <v>3281999000</v>
      </c>
      <c r="DF20" s="37"/>
      <c r="DG20" s="348">
        <v>3142656000</v>
      </c>
      <c r="DH20" s="37"/>
      <c r="DI20" s="112" t="s">
        <v>89</v>
      </c>
      <c r="DJ20" s="37"/>
      <c r="DK20" s="113">
        <v>1304281</v>
      </c>
      <c r="DL20" s="37"/>
      <c r="DM20" s="113">
        <v>1015506</v>
      </c>
      <c r="DN20" s="37"/>
      <c r="DO20" s="113">
        <v>1200952</v>
      </c>
      <c r="DP20" s="37"/>
      <c r="DQ20" s="113">
        <v>1565781</v>
      </c>
      <c r="DR20" s="37"/>
      <c r="DS20" s="113">
        <v>1754579</v>
      </c>
      <c r="DT20" s="37"/>
      <c r="DU20" s="113">
        <v>2583017</v>
      </c>
      <c r="DV20" s="37"/>
      <c r="DW20" s="113">
        <v>4023306</v>
      </c>
      <c r="DX20" s="37"/>
      <c r="DY20" s="113">
        <v>3783993</v>
      </c>
      <c r="DZ20" s="37"/>
      <c r="EA20" s="113">
        <v>3724741</v>
      </c>
      <c r="EB20" s="37"/>
      <c r="EC20" s="113">
        <v>1903437</v>
      </c>
      <c r="ED20" s="37"/>
      <c r="EE20" s="113">
        <v>1973895</v>
      </c>
      <c r="EF20" s="37"/>
      <c r="EG20" s="113">
        <v>1788028</v>
      </c>
      <c r="EH20" s="37"/>
      <c r="EI20" s="113">
        <v>2107394</v>
      </c>
      <c r="EJ20" s="37"/>
      <c r="EK20" s="113">
        <v>1856289</v>
      </c>
      <c r="EL20" s="37"/>
      <c r="EM20" s="113">
        <v>2344385</v>
      </c>
      <c r="EN20" s="37"/>
      <c r="EO20" s="113">
        <v>1786946</v>
      </c>
      <c r="EP20" s="37"/>
      <c r="EQ20" s="113">
        <v>2333210</v>
      </c>
      <c r="ER20" s="37"/>
      <c r="ES20" s="113">
        <v>2320501</v>
      </c>
      <c r="ET20" s="37"/>
      <c r="EU20" s="113">
        <v>2359720</v>
      </c>
      <c r="EV20" s="37"/>
      <c r="EW20" s="113">
        <v>2082212</v>
      </c>
      <c r="EX20" s="37"/>
      <c r="EY20" s="113">
        <v>2185895</v>
      </c>
      <c r="EZ20" s="37"/>
      <c r="FA20" s="113">
        <v>1924514</v>
      </c>
      <c r="FB20" s="37"/>
      <c r="FC20" s="113">
        <v>2177932</v>
      </c>
      <c r="FD20" s="37"/>
      <c r="FE20" s="113">
        <v>1954878</v>
      </c>
      <c r="FF20" s="37"/>
      <c r="FG20" s="113">
        <v>2348452</v>
      </c>
      <c r="FH20" s="37"/>
      <c r="FI20" s="113">
        <v>2275463</v>
      </c>
      <c r="FJ20" s="37"/>
      <c r="FK20" s="113">
        <v>2487654</v>
      </c>
      <c r="FL20" s="37"/>
      <c r="FM20" s="113">
        <v>1946797</v>
      </c>
      <c r="FN20" s="37"/>
      <c r="FO20" s="113">
        <v>2116435</v>
      </c>
      <c r="FP20" s="37"/>
      <c r="FQ20" s="113">
        <v>2060752</v>
      </c>
      <c r="FR20" s="37"/>
      <c r="FS20" s="113">
        <v>2663690.9589999998</v>
      </c>
      <c r="FT20" s="37"/>
      <c r="FU20" s="113">
        <v>1922182.8001399997</v>
      </c>
      <c r="FV20" s="37"/>
      <c r="FW20" s="113">
        <v>2253152.8893800005</v>
      </c>
      <c r="FX20" s="37"/>
      <c r="FY20" s="113">
        <v>3323771</v>
      </c>
      <c r="FZ20" s="37"/>
      <c r="GA20" s="348">
        <v>3130852000</v>
      </c>
      <c r="GB20" s="37"/>
      <c r="GC20" s="348">
        <v>3568430000</v>
      </c>
      <c r="GD20" s="37"/>
      <c r="GE20" s="348">
        <f t="shared" si="10"/>
        <v>3228146000</v>
      </c>
      <c r="GF20" s="37"/>
      <c r="GG20" s="348">
        <f t="shared" si="11"/>
        <v>3841299000</v>
      </c>
      <c r="GH20" s="37"/>
      <c r="GI20" s="348">
        <f t="shared" si="12"/>
        <v>3358290000</v>
      </c>
      <c r="GJ20" s="37"/>
      <c r="GK20" s="348">
        <f t="shared" si="13"/>
        <v>2359807000</v>
      </c>
      <c r="GL20" s="37"/>
      <c r="GM20" s="348">
        <f t="shared" si="14"/>
        <v>2676130000</v>
      </c>
      <c r="GN20" s="37"/>
      <c r="GO20" s="348">
        <f t="shared" si="15"/>
        <v>2252478000</v>
      </c>
      <c r="GP20" s="37"/>
      <c r="GQ20" s="348">
        <f t="shared" si="0"/>
        <v>2520585000</v>
      </c>
      <c r="GR20" s="37"/>
      <c r="GS20" s="348">
        <f t="shared" si="1"/>
        <v>2135183000</v>
      </c>
      <c r="GT20" s="37"/>
      <c r="GU20" s="348">
        <f t="shared" si="2"/>
        <v>3326999000</v>
      </c>
      <c r="GV20" s="37"/>
      <c r="GW20" s="348">
        <f t="shared" si="3"/>
        <v>3953127000</v>
      </c>
      <c r="GX20" s="37"/>
      <c r="GY20" s="348">
        <f t="shared" si="16"/>
        <v>3620492000</v>
      </c>
      <c r="GZ20" s="37"/>
      <c r="HA20" s="348">
        <f t="shared" si="4"/>
        <v>3089668000</v>
      </c>
      <c r="HB20" s="37"/>
      <c r="HC20" s="348">
        <f t="shared" si="5"/>
        <v>3196076000</v>
      </c>
      <c r="HD20" s="37"/>
      <c r="HE20" s="348">
        <f t="shared" si="6"/>
        <v>3598345000</v>
      </c>
      <c r="HF20" s="37"/>
      <c r="HG20" s="348">
        <f t="shared" si="7"/>
        <v>4217841000</v>
      </c>
      <c r="HH20" s="37"/>
      <c r="HI20" s="348">
        <f t="shared" si="8"/>
        <v>3421427000</v>
      </c>
      <c r="HJ20" s="37"/>
      <c r="HK20" s="538"/>
      <c r="HL20" s="37"/>
      <c r="HM20" s="348">
        <f t="shared" si="9"/>
        <v>3281999000</v>
      </c>
      <c r="HN20" s="37"/>
      <c r="HO20" s="348">
        <f t="shared" si="9"/>
        <v>3142656000</v>
      </c>
    </row>
    <row r="21" spans="1:223">
      <c r="A21" s="17"/>
      <c r="B21" s="17"/>
      <c r="C21" s="224">
        <v>0</v>
      </c>
      <c r="D21" s="17"/>
      <c r="E21" s="224">
        <v>0</v>
      </c>
      <c r="F21" s="17"/>
      <c r="G21" s="224">
        <v>0</v>
      </c>
      <c r="H21" s="17"/>
      <c r="I21" s="224">
        <v>0</v>
      </c>
      <c r="J21" s="17"/>
      <c r="K21" s="224">
        <v>0</v>
      </c>
      <c r="L21" s="17"/>
      <c r="M21" s="224">
        <v>0</v>
      </c>
      <c r="N21" s="17"/>
      <c r="O21" s="224">
        <v>0</v>
      </c>
      <c r="P21" s="17"/>
      <c r="Q21" s="224">
        <v>0</v>
      </c>
      <c r="R21" s="17"/>
      <c r="S21" s="224">
        <v>0</v>
      </c>
      <c r="T21" s="17"/>
      <c r="U21" s="224">
        <v>0</v>
      </c>
      <c r="V21" s="17"/>
      <c r="W21" s="224">
        <v>0</v>
      </c>
      <c r="X21" s="17"/>
      <c r="Y21" s="224">
        <v>0</v>
      </c>
      <c r="Z21" s="17"/>
      <c r="AA21" s="224">
        <v>0</v>
      </c>
      <c r="AB21" s="17"/>
      <c r="AC21" s="224">
        <v>0</v>
      </c>
      <c r="AD21" s="17"/>
      <c r="AE21" s="224">
        <v>0</v>
      </c>
      <c r="AF21" s="17"/>
      <c r="AG21" s="224">
        <v>0</v>
      </c>
      <c r="AH21" s="17"/>
      <c r="AI21" s="224">
        <v>0</v>
      </c>
      <c r="AJ21" s="17"/>
      <c r="AK21" s="224">
        <v>0</v>
      </c>
      <c r="AL21" s="17"/>
      <c r="AM21" s="224">
        <v>0</v>
      </c>
      <c r="AN21" s="17"/>
      <c r="AO21" s="224">
        <v>0</v>
      </c>
      <c r="AP21" s="17"/>
      <c r="AQ21" s="224">
        <v>0</v>
      </c>
      <c r="AR21" s="17"/>
      <c r="AS21" s="224">
        <v>0</v>
      </c>
      <c r="AT21" s="17"/>
      <c r="AU21" s="224">
        <v>0</v>
      </c>
      <c r="AV21" s="17"/>
      <c r="AW21" s="224">
        <v>0</v>
      </c>
      <c r="AX21" s="17"/>
      <c r="AY21" s="224">
        <v>0</v>
      </c>
      <c r="AZ21" s="17"/>
      <c r="BA21" s="224">
        <v>0</v>
      </c>
      <c r="BB21" s="17"/>
      <c r="BC21" s="224">
        <v>0</v>
      </c>
      <c r="BD21" s="17"/>
      <c r="BE21" s="224">
        <v>0</v>
      </c>
      <c r="BF21" s="17"/>
      <c r="BG21" s="224">
        <v>0</v>
      </c>
      <c r="BH21" s="17"/>
      <c r="BI21" s="224"/>
      <c r="BJ21" s="17"/>
      <c r="BK21" s="224"/>
      <c r="BL21" s="17"/>
      <c r="BM21" s="224">
        <v>0</v>
      </c>
      <c r="BN21" s="17"/>
      <c r="BO21" s="224" t="s">
        <v>274</v>
      </c>
      <c r="BP21" s="17"/>
      <c r="BQ21" s="224">
        <v>0</v>
      </c>
      <c r="BR21" s="17"/>
      <c r="BS21" s="351" t="s">
        <v>274</v>
      </c>
      <c r="BT21" s="17"/>
      <c r="BU21" s="351"/>
      <c r="BV21" s="17"/>
      <c r="BW21" s="351"/>
      <c r="BX21" s="17"/>
      <c r="BY21" s="351"/>
      <c r="BZ21" s="17"/>
      <c r="CA21" s="351"/>
      <c r="CB21" s="17"/>
      <c r="CC21" s="351"/>
      <c r="CD21" s="17"/>
      <c r="CE21" s="351"/>
      <c r="CF21" s="17"/>
      <c r="CG21" s="351"/>
      <c r="CH21" s="17"/>
      <c r="CI21" s="351"/>
      <c r="CJ21" s="17"/>
      <c r="CK21" s="351"/>
      <c r="CL21" s="17"/>
      <c r="CM21" s="351"/>
      <c r="CN21" s="17"/>
      <c r="CO21" s="351"/>
      <c r="CP21" s="17"/>
      <c r="CQ21" s="351"/>
      <c r="CR21" s="17"/>
      <c r="CS21" s="351"/>
      <c r="CT21" s="17"/>
      <c r="CU21" s="351"/>
      <c r="CV21" s="17"/>
      <c r="CW21" s="351"/>
      <c r="CX21" s="17"/>
      <c r="CY21" s="351"/>
      <c r="CZ21" s="17"/>
      <c r="DA21" s="351"/>
      <c r="DB21" s="17"/>
      <c r="DC21" s="549"/>
      <c r="DD21" s="17"/>
      <c r="DE21" s="351"/>
      <c r="DF21" s="17"/>
      <c r="DG21" s="351"/>
      <c r="DH21" s="17"/>
      <c r="DI21" s="17"/>
      <c r="DJ21" s="17"/>
      <c r="DK21" s="80"/>
      <c r="DL21" s="17"/>
      <c r="DM21" s="80"/>
      <c r="DN21" s="17"/>
      <c r="DO21" s="80"/>
      <c r="DP21" s="17"/>
      <c r="DQ21" s="80"/>
      <c r="DR21" s="17"/>
      <c r="DS21" s="80"/>
      <c r="DT21" s="17"/>
      <c r="DU21" s="80"/>
      <c r="DV21" s="17"/>
      <c r="DW21" s="80"/>
      <c r="DX21" s="17"/>
      <c r="DY21" s="80"/>
      <c r="DZ21" s="17"/>
      <c r="EA21" s="80"/>
      <c r="EB21" s="17"/>
      <c r="EC21" s="80"/>
      <c r="ED21" s="17"/>
      <c r="EE21" s="80"/>
      <c r="EF21" s="17"/>
      <c r="EG21" s="80"/>
      <c r="EH21" s="17"/>
      <c r="EI21" s="80"/>
      <c r="EJ21" s="17"/>
      <c r="EK21" s="80"/>
      <c r="EL21" s="17"/>
      <c r="EM21" s="80"/>
      <c r="EN21" s="17"/>
      <c r="EO21" s="80"/>
      <c r="EP21" s="17"/>
      <c r="EQ21" s="80"/>
      <c r="ER21" s="17"/>
      <c r="ES21" s="80"/>
      <c r="ET21" s="17"/>
      <c r="EU21" s="80"/>
      <c r="EV21" s="17"/>
      <c r="EW21" s="80"/>
      <c r="EX21" s="17"/>
      <c r="EY21" s="80"/>
      <c r="EZ21" s="17"/>
      <c r="FA21" s="80"/>
      <c r="FB21" s="17"/>
      <c r="FC21" s="80"/>
      <c r="FD21" s="17"/>
      <c r="FE21" s="80"/>
      <c r="FF21" s="17"/>
      <c r="FG21" s="80"/>
      <c r="FH21" s="17"/>
      <c r="FI21" s="80"/>
      <c r="FJ21" s="17"/>
      <c r="FK21" s="80"/>
      <c r="FL21" s="17"/>
      <c r="FM21" s="80"/>
      <c r="FN21" s="17"/>
      <c r="FO21" s="80"/>
      <c r="FP21" s="17"/>
      <c r="FQ21" s="80"/>
      <c r="FR21" s="17"/>
      <c r="FS21" s="80"/>
      <c r="FT21" s="17"/>
      <c r="FU21" s="80"/>
      <c r="FV21" s="17"/>
      <c r="FW21" s="80"/>
      <c r="FX21" s="17"/>
      <c r="FY21" s="80"/>
      <c r="FZ21" s="17"/>
      <c r="GA21" s="17"/>
      <c r="GB21" s="17"/>
      <c r="GC21" s="17"/>
      <c r="GD21" s="17"/>
      <c r="GE21" s="17"/>
      <c r="GF21" s="17"/>
      <c r="GG21" s="17"/>
      <c r="GH21" s="17"/>
      <c r="GI21" s="17"/>
      <c r="GJ21" s="17"/>
      <c r="GK21" s="351"/>
      <c r="GL21" s="17"/>
      <c r="GM21" s="351"/>
      <c r="GN21" s="17"/>
      <c r="GO21" s="351"/>
      <c r="GP21" s="17"/>
      <c r="GQ21" s="351"/>
      <c r="GR21" s="17"/>
      <c r="GS21" s="351"/>
      <c r="GT21" s="17"/>
      <c r="GU21" s="351"/>
      <c r="GV21" s="17"/>
      <c r="GW21" s="351"/>
      <c r="GX21" s="17"/>
      <c r="GY21" s="351"/>
      <c r="GZ21" s="17"/>
      <c r="HA21" s="351"/>
      <c r="HB21" s="17"/>
      <c r="HC21" s="351"/>
      <c r="HD21" s="17"/>
      <c r="HE21" s="351"/>
      <c r="HF21" s="17"/>
      <c r="HG21" s="351"/>
      <c r="HH21" s="17"/>
      <c r="HI21" s="351"/>
      <c r="HJ21" s="17"/>
      <c r="HK21" s="549"/>
      <c r="HL21" s="17"/>
      <c r="HM21" s="351"/>
      <c r="HN21" s="17"/>
      <c r="HO21" s="351"/>
    </row>
    <row r="22" spans="1:223" ht="13.5" customHeight="1">
      <c r="A22" s="406" t="s">
        <v>163</v>
      </c>
      <c r="B22" s="38"/>
      <c r="C22" s="407">
        <v>1907</v>
      </c>
      <c r="D22" s="38"/>
      <c r="E22" s="407">
        <v>1926</v>
      </c>
      <c r="F22" s="38"/>
      <c r="G22" s="407">
        <v>1984</v>
      </c>
      <c r="H22" s="38"/>
      <c r="I22" s="407">
        <v>58559</v>
      </c>
      <c r="J22" s="38"/>
      <c r="K22" s="407">
        <v>60714</v>
      </c>
      <c r="L22" s="38"/>
      <c r="M22" s="407">
        <v>61289</v>
      </c>
      <c r="N22" s="38"/>
      <c r="O22" s="407">
        <v>165272</v>
      </c>
      <c r="P22" s="38"/>
      <c r="Q22" s="407">
        <v>151013</v>
      </c>
      <c r="R22" s="38"/>
      <c r="S22" s="407">
        <v>144999</v>
      </c>
      <c r="T22" s="38"/>
      <c r="U22" s="407">
        <v>93263</v>
      </c>
      <c r="V22" s="38"/>
      <c r="W22" s="407">
        <v>140670</v>
      </c>
      <c r="X22" s="38"/>
      <c r="Y22" s="407">
        <v>104371</v>
      </c>
      <c r="Z22" s="38"/>
      <c r="AA22" s="407">
        <v>133810</v>
      </c>
      <c r="AB22" s="38"/>
      <c r="AC22" s="407">
        <v>18709</v>
      </c>
      <c r="AD22" s="38"/>
      <c r="AE22" s="407">
        <v>11449</v>
      </c>
      <c r="AF22" s="38"/>
      <c r="AG22" s="407">
        <v>4335</v>
      </c>
      <c r="AH22" s="38"/>
      <c r="AI22" s="407">
        <v>12617</v>
      </c>
      <c r="AJ22" s="38"/>
      <c r="AK22" s="407">
        <v>12287</v>
      </c>
      <c r="AL22" s="38"/>
      <c r="AM22" s="407">
        <v>6809</v>
      </c>
      <c r="AN22" s="38"/>
      <c r="AO22" s="407">
        <v>5097</v>
      </c>
      <c r="AP22" s="38"/>
      <c r="AQ22" s="407">
        <v>6584</v>
      </c>
      <c r="AR22" s="38"/>
      <c r="AS22" s="407">
        <v>6033</v>
      </c>
      <c r="AT22" s="38"/>
      <c r="AU22" s="407">
        <v>9579</v>
      </c>
      <c r="AV22" s="38"/>
      <c r="AW22" s="407">
        <v>3774</v>
      </c>
      <c r="AX22" s="38"/>
      <c r="AY22" s="407">
        <v>3884</v>
      </c>
      <c r="AZ22" s="38"/>
      <c r="BA22" s="407">
        <v>3979</v>
      </c>
      <c r="BB22" s="38"/>
      <c r="BC22" s="407">
        <v>4067</v>
      </c>
      <c r="BD22" s="38"/>
      <c r="BE22" s="407">
        <v>4133</v>
      </c>
      <c r="BF22" s="38"/>
      <c r="BG22" s="407">
        <v>4196</v>
      </c>
      <c r="BH22" s="38"/>
      <c r="BI22" s="407">
        <v>4212</v>
      </c>
      <c r="BJ22" s="38"/>
      <c r="BK22" s="407">
        <v>4276.2879999999996</v>
      </c>
      <c r="BL22" s="38"/>
      <c r="BM22" s="408">
        <v>4339.0745299999999</v>
      </c>
      <c r="BN22" s="38"/>
      <c r="BO22" s="408">
        <v>4401.7479000000003</v>
      </c>
      <c r="BP22" s="38"/>
      <c r="BQ22" s="408">
        <v>4466</v>
      </c>
      <c r="BR22" s="38"/>
      <c r="BS22" s="409">
        <v>4532000</v>
      </c>
      <c r="BT22" s="38"/>
      <c r="BU22" s="409">
        <v>4586376.16</v>
      </c>
      <c r="BV22" s="38"/>
      <c r="BW22" s="409">
        <v>9353000</v>
      </c>
      <c r="BX22" s="38"/>
      <c r="BY22" s="409">
        <v>9418000</v>
      </c>
      <c r="BZ22" s="38"/>
      <c r="CA22" s="409">
        <v>9493000</v>
      </c>
      <c r="CB22" s="38"/>
      <c r="CC22" s="409">
        <v>9586000</v>
      </c>
      <c r="CD22" s="38"/>
      <c r="CE22" s="409">
        <v>9671000</v>
      </c>
      <c r="CF22" s="38"/>
      <c r="CG22" s="409">
        <f>[16]BS_PT!$L$30</f>
        <v>9721000</v>
      </c>
      <c r="CH22" s="38"/>
      <c r="CI22" s="409">
        <v>9803000</v>
      </c>
      <c r="CJ22" s="38"/>
      <c r="CK22" s="409">
        <v>9948000</v>
      </c>
      <c r="CL22" s="38"/>
      <c r="CM22" s="409">
        <v>10152000</v>
      </c>
      <c r="CN22" s="38"/>
      <c r="CO22" s="409">
        <v>10414000</v>
      </c>
      <c r="CP22" s="38"/>
      <c r="CQ22" s="409">
        <v>10003000</v>
      </c>
      <c r="CR22" s="38"/>
      <c r="CS22" s="409">
        <v>10297000</v>
      </c>
      <c r="CT22" s="38"/>
      <c r="CU22" s="409">
        <v>10597000</v>
      </c>
      <c r="CV22" s="38"/>
      <c r="CW22" s="409">
        <v>10896000</v>
      </c>
      <c r="CX22" s="38"/>
      <c r="CY22" s="409">
        <v>11211000</v>
      </c>
      <c r="CZ22" s="38"/>
      <c r="DA22" s="409">
        <v>11534000</v>
      </c>
      <c r="DB22" s="38"/>
      <c r="DC22" s="536"/>
      <c r="DD22" s="38"/>
      <c r="DE22" s="409">
        <v>12070000</v>
      </c>
      <c r="DF22" s="38"/>
      <c r="DG22" s="409">
        <v>12356000</v>
      </c>
      <c r="DH22" s="38"/>
      <c r="DI22" s="406" t="s">
        <v>245</v>
      </c>
      <c r="DJ22" s="38"/>
      <c r="DK22" s="407">
        <v>1907</v>
      </c>
      <c r="DL22" s="38"/>
      <c r="DM22" s="407">
        <v>1926</v>
      </c>
      <c r="DN22" s="38"/>
      <c r="DO22" s="407">
        <v>1984</v>
      </c>
      <c r="DP22" s="38"/>
      <c r="DQ22" s="407">
        <v>58559</v>
      </c>
      <c r="DR22" s="38"/>
      <c r="DS22" s="407">
        <v>60714</v>
      </c>
      <c r="DT22" s="38"/>
      <c r="DU22" s="407">
        <v>61289</v>
      </c>
      <c r="DV22" s="38"/>
      <c r="DW22" s="407">
        <v>165272</v>
      </c>
      <c r="DX22" s="38"/>
      <c r="DY22" s="407">
        <v>151013</v>
      </c>
      <c r="DZ22" s="38"/>
      <c r="EA22" s="407">
        <v>144999</v>
      </c>
      <c r="EB22" s="38"/>
      <c r="EC22" s="407">
        <v>93263</v>
      </c>
      <c r="ED22" s="38"/>
      <c r="EE22" s="407">
        <v>140670</v>
      </c>
      <c r="EF22" s="38"/>
      <c r="EG22" s="407">
        <v>104371</v>
      </c>
      <c r="EH22" s="38"/>
      <c r="EI22" s="407">
        <v>133810</v>
      </c>
      <c r="EJ22" s="38"/>
      <c r="EK22" s="407">
        <v>18709</v>
      </c>
      <c r="EL22" s="38"/>
      <c r="EM22" s="407">
        <v>11449</v>
      </c>
      <c r="EN22" s="38"/>
      <c r="EO22" s="407">
        <v>4335</v>
      </c>
      <c r="EP22" s="38"/>
      <c r="EQ22" s="407">
        <v>12617</v>
      </c>
      <c r="ER22" s="38"/>
      <c r="ES22" s="407">
        <v>12287</v>
      </c>
      <c r="ET22" s="38"/>
      <c r="EU22" s="407">
        <v>6809</v>
      </c>
      <c r="EV22" s="38"/>
      <c r="EW22" s="407">
        <v>5097</v>
      </c>
      <c r="EX22" s="38"/>
      <c r="EY22" s="407">
        <v>6584</v>
      </c>
      <c r="EZ22" s="38"/>
      <c r="FA22" s="407">
        <v>6033</v>
      </c>
      <c r="FB22" s="38"/>
      <c r="FC22" s="407">
        <v>9579</v>
      </c>
      <c r="FD22" s="38"/>
      <c r="FE22" s="407">
        <v>3774</v>
      </c>
      <c r="FF22" s="38"/>
      <c r="FG22" s="407">
        <v>3884</v>
      </c>
      <c r="FH22" s="38"/>
      <c r="FI22" s="407">
        <v>3979</v>
      </c>
      <c r="FJ22" s="38"/>
      <c r="FK22" s="407">
        <v>4067</v>
      </c>
      <c r="FL22" s="38"/>
      <c r="FM22" s="407">
        <v>4133</v>
      </c>
      <c r="FN22" s="38"/>
      <c r="FO22" s="407">
        <v>4196</v>
      </c>
      <c r="FP22" s="38"/>
      <c r="FQ22" s="407">
        <v>4212</v>
      </c>
      <c r="FR22" s="38"/>
      <c r="FS22" s="407">
        <v>4276.2879999999996</v>
      </c>
      <c r="FT22" s="38"/>
      <c r="FU22" s="407">
        <v>4339.0745299999999</v>
      </c>
      <c r="FV22" s="38"/>
      <c r="FW22" s="407">
        <v>4401.7479000000003</v>
      </c>
      <c r="FX22" s="38"/>
      <c r="FY22" s="407">
        <v>4466</v>
      </c>
      <c r="FZ22" s="38"/>
      <c r="GA22" s="409">
        <v>4532000</v>
      </c>
      <c r="GB22" s="38"/>
      <c r="GC22" s="409">
        <v>4586376.16</v>
      </c>
      <c r="GD22" s="38"/>
      <c r="GE22" s="409">
        <f t="shared" si="10"/>
        <v>9353000</v>
      </c>
      <c r="GF22" s="38"/>
      <c r="GG22" s="409">
        <f t="shared" si="11"/>
        <v>9418000</v>
      </c>
      <c r="GH22" s="38"/>
      <c r="GI22" s="409">
        <f t="shared" si="12"/>
        <v>9493000</v>
      </c>
      <c r="GJ22" s="38"/>
      <c r="GK22" s="409">
        <f t="shared" si="13"/>
        <v>9586000</v>
      </c>
      <c r="GL22" s="38"/>
      <c r="GM22" s="409">
        <f t="shared" si="14"/>
        <v>9671000</v>
      </c>
      <c r="GN22" s="38"/>
      <c r="GO22" s="409">
        <f t="shared" si="15"/>
        <v>9721000</v>
      </c>
      <c r="GP22" s="38"/>
      <c r="GQ22" s="409">
        <f t="shared" ref="GQ22:GQ36" si="17">CI22</f>
        <v>9803000</v>
      </c>
      <c r="GR22" s="38"/>
      <c r="GS22" s="409">
        <f t="shared" ref="GS22:GS36" si="18">CK22</f>
        <v>9948000</v>
      </c>
      <c r="GT22" s="38"/>
      <c r="GU22" s="409">
        <f t="shared" ref="GU22:GU36" si="19">CM22</f>
        <v>10152000</v>
      </c>
      <c r="GV22" s="38"/>
      <c r="GW22" s="409">
        <f t="shared" ref="GW22:GW36" si="20">CO22</f>
        <v>10414000</v>
      </c>
      <c r="GX22" s="38"/>
      <c r="GY22" s="409">
        <f t="shared" ref="GY22:GY36" si="21">CQ22</f>
        <v>10003000</v>
      </c>
      <c r="GZ22" s="38"/>
      <c r="HA22" s="409">
        <f t="shared" ref="HA22:HA36" si="22">CS22</f>
        <v>10297000</v>
      </c>
      <c r="HB22" s="38"/>
      <c r="HC22" s="409">
        <f t="shared" ref="HC22:HC36" si="23">+CU22</f>
        <v>10597000</v>
      </c>
      <c r="HD22" s="38"/>
      <c r="HE22" s="409">
        <f t="shared" ref="HE22:HE36" si="24">+CW22</f>
        <v>10896000</v>
      </c>
      <c r="HF22" s="38"/>
      <c r="HG22" s="409">
        <f t="shared" ref="HG22:HG36" si="25">+CY22</f>
        <v>11211000</v>
      </c>
      <c r="HH22" s="38"/>
      <c r="HI22" s="409">
        <f t="shared" ref="HI22:HI36" si="26">+DA22</f>
        <v>11534000</v>
      </c>
      <c r="HJ22" s="38"/>
      <c r="HK22" s="536"/>
      <c r="HL22" s="38"/>
      <c r="HM22" s="409">
        <f t="shared" ref="HM22:HO36" si="27">+DE22</f>
        <v>12070000</v>
      </c>
      <c r="HN22" s="38"/>
      <c r="HO22" s="409">
        <f t="shared" si="27"/>
        <v>12356000</v>
      </c>
    </row>
    <row r="23" spans="1:223" ht="15" customHeight="1">
      <c r="A23" s="116" t="s">
        <v>504</v>
      </c>
      <c r="B23" s="38"/>
      <c r="C23" s="142">
        <v>0</v>
      </c>
      <c r="D23" s="38"/>
      <c r="E23" s="142">
        <v>0</v>
      </c>
      <c r="F23" s="38"/>
      <c r="G23" s="142">
        <v>0</v>
      </c>
      <c r="H23" s="38"/>
      <c r="I23" s="142">
        <v>4215380</v>
      </c>
      <c r="J23" s="38"/>
      <c r="K23" s="142">
        <v>4146118</v>
      </c>
      <c r="L23" s="38"/>
      <c r="M23" s="142">
        <v>4078981</v>
      </c>
      <c r="N23" s="38"/>
      <c r="O23" s="142">
        <v>5425907</v>
      </c>
      <c r="P23" s="38"/>
      <c r="Q23" s="142">
        <v>5356531</v>
      </c>
      <c r="R23" s="38"/>
      <c r="S23" s="142">
        <v>5098904</v>
      </c>
      <c r="T23" s="38"/>
      <c r="U23" s="142">
        <v>5016587</v>
      </c>
      <c r="V23" s="38"/>
      <c r="W23" s="142">
        <v>5225614</v>
      </c>
      <c r="X23" s="38"/>
      <c r="Y23" s="142">
        <v>5161786</v>
      </c>
      <c r="Z23" s="38"/>
      <c r="AA23" s="142">
        <v>5065160</v>
      </c>
      <c r="AB23" s="38"/>
      <c r="AC23" s="142">
        <v>4947291</v>
      </c>
      <c r="AD23" s="38"/>
      <c r="AE23" s="142">
        <v>5117328</v>
      </c>
      <c r="AF23" s="38"/>
      <c r="AG23" s="142">
        <v>5070847</v>
      </c>
      <c r="AH23" s="38"/>
      <c r="AI23" s="142">
        <v>5015147</v>
      </c>
      <c r="AJ23" s="38"/>
      <c r="AK23" s="142">
        <v>4988382</v>
      </c>
      <c r="AL23" s="38"/>
      <c r="AM23" s="142">
        <v>4919978</v>
      </c>
      <c r="AN23" s="38"/>
      <c r="AO23" s="142">
        <v>4965463</v>
      </c>
      <c r="AP23" s="38"/>
      <c r="AQ23" s="142">
        <v>4937153</v>
      </c>
      <c r="AR23" s="38"/>
      <c r="AS23" s="142">
        <v>4848183</v>
      </c>
      <c r="AT23" s="38"/>
      <c r="AU23" s="142">
        <v>4772542</v>
      </c>
      <c r="AV23" s="38"/>
      <c r="AW23" s="142">
        <v>4623264</v>
      </c>
      <c r="AX23" s="38"/>
      <c r="AY23" s="142">
        <v>4497231</v>
      </c>
      <c r="AZ23" s="38"/>
      <c r="BA23" s="142">
        <v>4310995</v>
      </c>
      <c r="BB23" s="38"/>
      <c r="BC23" s="142">
        <v>4202280</v>
      </c>
      <c r="BD23" s="38"/>
      <c r="BE23" s="142">
        <v>4206372</v>
      </c>
      <c r="BF23" s="38"/>
      <c r="BG23" s="142">
        <v>4216916</v>
      </c>
      <c r="BH23" s="38"/>
      <c r="BI23" s="142">
        <v>4131575</v>
      </c>
      <c r="BJ23" s="38"/>
      <c r="BK23" s="142">
        <v>4234292.784</v>
      </c>
      <c r="BL23" s="38"/>
      <c r="BM23" s="268">
        <v>4592201.9096299997</v>
      </c>
      <c r="BN23" s="38"/>
      <c r="BO23" s="268">
        <v>4620774.8919899995</v>
      </c>
      <c r="BP23" s="38"/>
      <c r="BQ23" s="268">
        <v>4905137</v>
      </c>
      <c r="BR23" s="38"/>
      <c r="BS23" s="349">
        <v>5184389000</v>
      </c>
      <c r="BT23" s="38"/>
      <c r="BU23" s="349">
        <v>5239610196.7200003</v>
      </c>
      <c r="BV23" s="38"/>
      <c r="BW23" s="349">
        <v>6570322000</v>
      </c>
      <c r="BX23" s="38"/>
      <c r="BY23" s="349">
        <v>6963226000</v>
      </c>
      <c r="BZ23" s="38"/>
      <c r="CA23" s="349">
        <v>7557714000</v>
      </c>
      <c r="CB23" s="38"/>
      <c r="CC23" s="349">
        <v>8356699000</v>
      </c>
      <c r="CD23" s="38"/>
      <c r="CE23" s="349">
        <v>8873258000</v>
      </c>
      <c r="CF23" s="38"/>
      <c r="CG23" s="349">
        <f>[16]BS_PT!$L$31</f>
        <v>9339155000</v>
      </c>
      <c r="CH23" s="38"/>
      <c r="CI23" s="349">
        <v>9808743000</v>
      </c>
      <c r="CJ23" s="38"/>
      <c r="CK23" s="349">
        <v>9799690000</v>
      </c>
      <c r="CL23" s="38"/>
      <c r="CM23" s="349">
        <v>10057195000</v>
      </c>
      <c r="CN23" s="38"/>
      <c r="CO23" s="349">
        <v>10286828000</v>
      </c>
      <c r="CP23" s="38"/>
      <c r="CQ23" s="349">
        <v>10174381000</v>
      </c>
      <c r="CR23" s="38"/>
      <c r="CS23" s="349">
        <v>10119266000</v>
      </c>
      <c r="CT23" s="38"/>
      <c r="CU23" s="349">
        <v>10981911000</v>
      </c>
      <c r="CV23" s="38"/>
      <c r="CW23" s="349">
        <v>11047224000</v>
      </c>
      <c r="CX23" s="38"/>
      <c r="CY23" s="349">
        <v>11099316000</v>
      </c>
      <c r="CZ23" s="38"/>
      <c r="DA23" s="349">
        <v>11844837000</v>
      </c>
      <c r="DB23" s="38"/>
      <c r="DC23" s="535"/>
      <c r="DD23" s="38"/>
      <c r="DE23" s="349">
        <v>12206285000</v>
      </c>
      <c r="DF23" s="38"/>
      <c r="DG23" s="349">
        <v>12661917000</v>
      </c>
      <c r="DH23" s="38"/>
      <c r="DI23" s="116" t="s">
        <v>506</v>
      </c>
      <c r="DJ23" s="38"/>
      <c r="DK23" s="142">
        <v>0</v>
      </c>
      <c r="DL23" s="38"/>
      <c r="DM23" s="142">
        <v>0</v>
      </c>
      <c r="DN23" s="38"/>
      <c r="DO23" s="142">
        <v>0</v>
      </c>
      <c r="DP23" s="38"/>
      <c r="DQ23" s="142">
        <v>4215380</v>
      </c>
      <c r="DR23" s="38"/>
      <c r="DS23" s="142">
        <v>4146118</v>
      </c>
      <c r="DT23" s="38"/>
      <c r="DU23" s="142">
        <v>4078981</v>
      </c>
      <c r="DV23" s="38"/>
      <c r="DW23" s="142">
        <v>5425907</v>
      </c>
      <c r="DX23" s="38"/>
      <c r="DY23" s="142">
        <v>5356531</v>
      </c>
      <c r="DZ23" s="38"/>
      <c r="EA23" s="142">
        <v>5098904</v>
      </c>
      <c r="EB23" s="38"/>
      <c r="EC23" s="142">
        <v>5016587</v>
      </c>
      <c r="ED23" s="38"/>
      <c r="EE23" s="142">
        <v>5225614</v>
      </c>
      <c r="EF23" s="38"/>
      <c r="EG23" s="142">
        <v>5161786</v>
      </c>
      <c r="EH23" s="38"/>
      <c r="EI23" s="142">
        <v>5065160</v>
      </c>
      <c r="EJ23" s="38"/>
      <c r="EK23" s="142">
        <v>4947291</v>
      </c>
      <c r="EL23" s="38"/>
      <c r="EM23" s="142">
        <v>5117328</v>
      </c>
      <c r="EN23" s="38"/>
      <c r="EO23" s="142">
        <v>5070847</v>
      </c>
      <c r="EP23" s="38"/>
      <c r="EQ23" s="142">
        <v>5015147</v>
      </c>
      <c r="ER23" s="38"/>
      <c r="ES23" s="142">
        <v>4988382</v>
      </c>
      <c r="ET23" s="38"/>
      <c r="EU23" s="142">
        <v>4919978</v>
      </c>
      <c r="EV23" s="38"/>
      <c r="EW23" s="142">
        <v>4965463</v>
      </c>
      <c r="EX23" s="38"/>
      <c r="EY23" s="142">
        <v>4937153</v>
      </c>
      <c r="EZ23" s="38"/>
      <c r="FA23" s="142">
        <v>4848183</v>
      </c>
      <c r="FB23" s="38"/>
      <c r="FC23" s="142">
        <v>4772542</v>
      </c>
      <c r="FD23" s="38"/>
      <c r="FE23" s="142">
        <v>4623264</v>
      </c>
      <c r="FF23" s="38"/>
      <c r="FG23" s="142">
        <v>4497231</v>
      </c>
      <c r="FH23" s="38"/>
      <c r="FI23" s="142">
        <v>4310995</v>
      </c>
      <c r="FJ23" s="38"/>
      <c r="FK23" s="142">
        <v>4202280</v>
      </c>
      <c r="FL23" s="38"/>
      <c r="FM23" s="142">
        <v>4206372</v>
      </c>
      <c r="FN23" s="38"/>
      <c r="FO23" s="142">
        <v>4216916</v>
      </c>
      <c r="FP23" s="38"/>
      <c r="FQ23" s="142">
        <v>4131575</v>
      </c>
      <c r="FR23" s="38"/>
      <c r="FS23" s="142">
        <v>4234292.784</v>
      </c>
      <c r="FT23" s="38"/>
      <c r="FU23" s="142">
        <v>4592201.9096299997</v>
      </c>
      <c r="FV23" s="38"/>
      <c r="FW23" s="142">
        <v>4620774.8919899995</v>
      </c>
      <c r="FX23" s="38"/>
      <c r="FY23" s="142">
        <v>4905137</v>
      </c>
      <c r="FZ23" s="38"/>
      <c r="GA23" s="349">
        <v>5184389000</v>
      </c>
      <c r="GB23" s="38"/>
      <c r="GC23" s="349">
        <v>5239610196.7200003</v>
      </c>
      <c r="GD23" s="38"/>
      <c r="GE23" s="349">
        <f t="shared" si="10"/>
        <v>6570322000</v>
      </c>
      <c r="GF23" s="38"/>
      <c r="GG23" s="349">
        <f t="shared" si="11"/>
        <v>6963226000</v>
      </c>
      <c r="GH23" s="38"/>
      <c r="GI23" s="349">
        <f t="shared" si="12"/>
        <v>7557714000</v>
      </c>
      <c r="GJ23" s="38"/>
      <c r="GK23" s="349">
        <f t="shared" si="13"/>
        <v>8356699000</v>
      </c>
      <c r="GL23" s="38"/>
      <c r="GM23" s="349">
        <f t="shared" si="14"/>
        <v>8873258000</v>
      </c>
      <c r="GN23" s="38"/>
      <c r="GO23" s="349">
        <f t="shared" si="15"/>
        <v>9339155000</v>
      </c>
      <c r="GP23" s="38"/>
      <c r="GQ23" s="349">
        <f t="shared" si="17"/>
        <v>9808743000</v>
      </c>
      <c r="GR23" s="38"/>
      <c r="GS23" s="349">
        <f t="shared" si="18"/>
        <v>9799690000</v>
      </c>
      <c r="GT23" s="38"/>
      <c r="GU23" s="349">
        <f t="shared" si="19"/>
        <v>10057195000</v>
      </c>
      <c r="GV23" s="38"/>
      <c r="GW23" s="349">
        <f t="shared" si="20"/>
        <v>10286828000</v>
      </c>
      <c r="GX23" s="38"/>
      <c r="GY23" s="349">
        <f t="shared" si="21"/>
        <v>10174381000</v>
      </c>
      <c r="GZ23" s="38"/>
      <c r="HA23" s="349">
        <f t="shared" si="22"/>
        <v>10119266000</v>
      </c>
      <c r="HB23" s="38"/>
      <c r="HC23" s="349">
        <f t="shared" si="23"/>
        <v>10981911000</v>
      </c>
      <c r="HD23" s="38"/>
      <c r="HE23" s="349">
        <f t="shared" si="24"/>
        <v>11047224000</v>
      </c>
      <c r="HF23" s="38"/>
      <c r="HG23" s="349">
        <f t="shared" si="25"/>
        <v>11099316000</v>
      </c>
      <c r="HH23" s="38"/>
      <c r="HI23" s="349">
        <f t="shared" si="26"/>
        <v>11844837000</v>
      </c>
      <c r="HJ23" s="38"/>
      <c r="HK23" s="535"/>
      <c r="HL23" s="38"/>
      <c r="HM23" s="349">
        <f t="shared" si="27"/>
        <v>12206285000</v>
      </c>
      <c r="HN23" s="38"/>
      <c r="HO23" s="349">
        <f t="shared" si="27"/>
        <v>12661917000</v>
      </c>
    </row>
    <row r="24" spans="1:223" ht="13.5" customHeight="1">
      <c r="A24" s="406" t="s">
        <v>269</v>
      </c>
      <c r="B24" s="38"/>
      <c r="C24" s="407"/>
      <c r="D24" s="38"/>
      <c r="E24" s="407"/>
      <c r="F24" s="38"/>
      <c r="G24" s="407"/>
      <c r="H24" s="38"/>
      <c r="I24" s="407"/>
      <c r="J24" s="38"/>
      <c r="K24" s="407"/>
      <c r="L24" s="38"/>
      <c r="M24" s="407"/>
      <c r="N24" s="38"/>
      <c r="O24" s="407"/>
      <c r="P24" s="38"/>
      <c r="Q24" s="407"/>
      <c r="R24" s="38"/>
      <c r="S24" s="407"/>
      <c r="T24" s="38"/>
      <c r="U24" s="407"/>
      <c r="V24" s="38"/>
      <c r="W24" s="407"/>
      <c r="X24" s="38"/>
      <c r="Y24" s="407"/>
      <c r="Z24" s="38"/>
      <c r="AA24" s="407"/>
      <c r="AB24" s="38"/>
      <c r="AC24" s="407"/>
      <c r="AD24" s="38"/>
      <c r="AE24" s="407"/>
      <c r="AF24" s="38"/>
      <c r="AG24" s="407"/>
      <c r="AH24" s="38"/>
      <c r="AI24" s="407"/>
      <c r="AJ24" s="38"/>
      <c r="AK24" s="407"/>
      <c r="AL24" s="38"/>
      <c r="AM24" s="407"/>
      <c r="AN24" s="38"/>
      <c r="AO24" s="407"/>
      <c r="AP24" s="38"/>
      <c r="AQ24" s="407"/>
      <c r="AR24" s="38"/>
      <c r="AS24" s="407"/>
      <c r="AT24" s="38"/>
      <c r="AU24" s="407"/>
      <c r="AV24" s="38"/>
      <c r="AW24" s="407"/>
      <c r="AX24" s="38"/>
      <c r="AY24" s="407"/>
      <c r="AZ24" s="38"/>
      <c r="BA24" s="407"/>
      <c r="BB24" s="38"/>
      <c r="BC24" s="407"/>
      <c r="BD24" s="38"/>
      <c r="BE24" s="407"/>
      <c r="BF24" s="38"/>
      <c r="BG24" s="407"/>
      <c r="BH24" s="38"/>
      <c r="BI24" s="407">
        <v>7848</v>
      </c>
      <c r="BJ24" s="38"/>
      <c r="BK24" s="407">
        <v>14358.337</v>
      </c>
      <c r="BL24" s="38"/>
      <c r="BM24" s="408">
        <v>29853.01873</v>
      </c>
      <c r="BN24" s="38"/>
      <c r="BO24" s="408">
        <v>32862.813269999999</v>
      </c>
      <c r="BP24" s="38"/>
      <c r="BQ24" s="408">
        <v>26762</v>
      </c>
      <c r="BR24" s="38"/>
      <c r="BS24" s="409">
        <v>56601000</v>
      </c>
      <c r="BT24" s="38"/>
      <c r="BU24" s="409">
        <v>44107164.640000001</v>
      </c>
      <c r="BV24" s="38"/>
      <c r="BW24" s="409">
        <v>175402000</v>
      </c>
      <c r="BX24" s="38"/>
      <c r="BY24" s="409">
        <v>177590000</v>
      </c>
      <c r="BZ24" s="38"/>
      <c r="CA24" s="409">
        <v>195116000</v>
      </c>
      <c r="CB24" s="38"/>
      <c r="CC24" s="409">
        <v>157169000</v>
      </c>
      <c r="CD24" s="38"/>
      <c r="CE24" s="409">
        <v>200002000</v>
      </c>
      <c r="CF24" s="38"/>
      <c r="CG24" s="409">
        <f>[16]BS_PT!$L$38</f>
        <v>138941000</v>
      </c>
      <c r="CH24" s="38"/>
      <c r="CI24" s="409">
        <v>0</v>
      </c>
      <c r="CJ24" s="38"/>
      <c r="CK24" s="409">
        <v>0</v>
      </c>
      <c r="CL24" s="38"/>
      <c r="CM24" s="409">
        <v>0</v>
      </c>
      <c r="CN24" s="38"/>
      <c r="CO24" s="409">
        <v>0</v>
      </c>
      <c r="CP24" s="38"/>
      <c r="CQ24" s="409">
        <v>0</v>
      </c>
      <c r="CR24" s="38"/>
      <c r="CS24" s="409">
        <v>0</v>
      </c>
      <c r="CT24" s="38"/>
      <c r="CU24" s="409">
        <v>0</v>
      </c>
      <c r="CV24" s="38"/>
      <c r="CW24" s="409">
        <v>0</v>
      </c>
      <c r="CX24" s="38"/>
      <c r="CY24" s="409">
        <v>0</v>
      </c>
      <c r="CZ24" s="38"/>
      <c r="DA24" s="409">
        <v>0</v>
      </c>
      <c r="DB24" s="38"/>
      <c r="DC24" s="536"/>
      <c r="DD24" s="38"/>
      <c r="DE24" s="409"/>
      <c r="DF24" s="38"/>
      <c r="DG24" s="409"/>
      <c r="DI24" s="406" t="s">
        <v>253</v>
      </c>
      <c r="DJ24" s="38"/>
      <c r="DK24" s="407"/>
      <c r="DL24" s="38"/>
      <c r="DM24" s="407"/>
      <c r="DN24" s="38"/>
      <c r="DO24" s="407"/>
      <c r="DP24" s="38"/>
      <c r="DQ24" s="407"/>
      <c r="DR24" s="38"/>
      <c r="DS24" s="407"/>
      <c r="DT24" s="38"/>
      <c r="DU24" s="407"/>
      <c r="DV24" s="38"/>
      <c r="DW24" s="407"/>
      <c r="DX24" s="38"/>
      <c r="DY24" s="407"/>
      <c r="DZ24" s="38"/>
      <c r="EA24" s="407"/>
      <c r="EB24" s="38"/>
      <c r="EC24" s="407"/>
      <c r="ED24" s="38"/>
      <c r="EE24" s="407"/>
      <c r="EF24" s="38"/>
      <c r="EG24" s="407"/>
      <c r="EH24" s="38"/>
      <c r="EI24" s="407"/>
      <c r="EJ24" s="38"/>
      <c r="EK24" s="407"/>
      <c r="EL24" s="38"/>
      <c r="EM24" s="407"/>
      <c r="EN24" s="38"/>
      <c r="EO24" s="407"/>
      <c r="EP24" s="38"/>
      <c r="EQ24" s="407"/>
      <c r="ER24" s="38"/>
      <c r="ES24" s="407"/>
      <c r="ET24" s="38"/>
      <c r="EU24" s="407"/>
      <c r="EV24" s="38"/>
      <c r="EW24" s="407"/>
      <c r="EX24" s="38"/>
      <c r="EY24" s="407"/>
      <c r="EZ24" s="38"/>
      <c r="FA24" s="407"/>
      <c r="FB24" s="38"/>
      <c r="FC24" s="407"/>
      <c r="FD24" s="38"/>
      <c r="FE24" s="407"/>
      <c r="FF24" s="38"/>
      <c r="FG24" s="407"/>
      <c r="FH24" s="38"/>
      <c r="FI24" s="407"/>
      <c r="FJ24" s="38"/>
      <c r="FK24" s="407"/>
      <c r="FL24" s="38"/>
      <c r="FM24" s="407"/>
      <c r="FN24" s="38"/>
      <c r="FO24" s="407"/>
      <c r="FP24" s="38"/>
      <c r="FQ24" s="407">
        <v>7848</v>
      </c>
      <c r="FR24" s="38"/>
      <c r="FS24" s="407">
        <v>14358.337</v>
      </c>
      <c r="FT24" s="38"/>
      <c r="FU24" s="407">
        <v>29853.01873</v>
      </c>
      <c r="FV24" s="38"/>
      <c r="FW24" s="407">
        <v>32862.813269999999</v>
      </c>
      <c r="FX24" s="38"/>
      <c r="FY24" s="407">
        <v>26762</v>
      </c>
      <c r="FZ24" s="38"/>
      <c r="GA24" s="409">
        <v>56601000</v>
      </c>
      <c r="GB24" s="38"/>
      <c r="GC24" s="409">
        <v>44107164.640000001</v>
      </c>
      <c r="GD24" s="38"/>
      <c r="GE24" s="409">
        <f t="shared" si="10"/>
        <v>175402000</v>
      </c>
      <c r="GF24" s="38"/>
      <c r="GG24" s="409">
        <f t="shared" si="11"/>
        <v>177590000</v>
      </c>
      <c r="GH24" s="38"/>
      <c r="GI24" s="409">
        <f t="shared" si="12"/>
        <v>195116000</v>
      </c>
      <c r="GJ24" s="38"/>
      <c r="GK24" s="409">
        <f t="shared" si="13"/>
        <v>157169000</v>
      </c>
      <c r="GL24" s="38"/>
      <c r="GM24" s="409">
        <f t="shared" si="14"/>
        <v>200002000</v>
      </c>
      <c r="GN24" s="38"/>
      <c r="GO24" s="409">
        <f t="shared" si="15"/>
        <v>138941000</v>
      </c>
      <c r="GP24" s="38"/>
      <c r="GQ24" s="409">
        <f t="shared" si="17"/>
        <v>0</v>
      </c>
      <c r="GR24" s="38"/>
      <c r="GS24" s="409">
        <f t="shared" si="18"/>
        <v>0</v>
      </c>
      <c r="GT24" s="38"/>
      <c r="GU24" s="409">
        <f t="shared" si="19"/>
        <v>0</v>
      </c>
      <c r="GV24" s="38"/>
      <c r="GW24" s="409">
        <f t="shared" si="20"/>
        <v>0</v>
      </c>
      <c r="GX24" s="38"/>
      <c r="GY24" s="409">
        <f t="shared" si="21"/>
        <v>0</v>
      </c>
      <c r="GZ24" s="38"/>
      <c r="HA24" s="409">
        <f t="shared" si="22"/>
        <v>0</v>
      </c>
      <c r="HB24" s="38"/>
      <c r="HC24" s="409">
        <f t="shared" si="23"/>
        <v>0</v>
      </c>
      <c r="HD24" s="38"/>
      <c r="HE24" s="409">
        <f t="shared" si="24"/>
        <v>0</v>
      </c>
      <c r="HF24" s="38"/>
      <c r="HG24" s="409">
        <f t="shared" si="25"/>
        <v>0</v>
      </c>
      <c r="HH24" s="38"/>
      <c r="HI24" s="409">
        <f t="shared" si="26"/>
        <v>0</v>
      </c>
      <c r="HJ24" s="38"/>
      <c r="HK24" s="536"/>
      <c r="HL24" s="38"/>
      <c r="HM24" s="409">
        <f t="shared" si="27"/>
        <v>0</v>
      </c>
      <c r="HN24" s="38"/>
      <c r="HO24" s="409">
        <f t="shared" si="27"/>
        <v>0</v>
      </c>
    </row>
    <row r="25" spans="1:223" ht="15" customHeight="1">
      <c r="A25" s="116" t="s">
        <v>164</v>
      </c>
      <c r="B25" s="38"/>
      <c r="C25" s="142">
        <v>616626</v>
      </c>
      <c r="D25" s="38"/>
      <c r="E25" s="142">
        <v>602398</v>
      </c>
      <c r="F25" s="38"/>
      <c r="G25" s="142">
        <v>587025</v>
      </c>
      <c r="H25" s="38"/>
      <c r="I25" s="142">
        <v>619830</v>
      </c>
      <c r="J25" s="38"/>
      <c r="K25" s="142">
        <v>612754</v>
      </c>
      <c r="L25" s="38"/>
      <c r="M25" s="142">
        <v>615909</v>
      </c>
      <c r="N25" s="38"/>
      <c r="O25" s="142">
        <v>242237</v>
      </c>
      <c r="P25" s="38"/>
      <c r="Q25" s="142">
        <v>281425</v>
      </c>
      <c r="R25" s="38"/>
      <c r="S25" s="142">
        <v>194189</v>
      </c>
      <c r="T25" s="38"/>
      <c r="U25" s="142">
        <v>219004</v>
      </c>
      <c r="V25" s="38"/>
      <c r="W25" s="142">
        <v>133518</v>
      </c>
      <c r="X25" s="38"/>
      <c r="Y25" s="142">
        <v>135555</v>
      </c>
      <c r="Z25" s="38"/>
      <c r="AA25" s="142">
        <v>149066</v>
      </c>
      <c r="AB25" s="38"/>
      <c r="AC25" s="142">
        <v>154472</v>
      </c>
      <c r="AD25" s="38"/>
      <c r="AE25" s="142">
        <v>70285</v>
      </c>
      <c r="AF25" s="38"/>
      <c r="AG25" s="142">
        <v>23327</v>
      </c>
      <c r="AH25" s="38"/>
      <c r="AI25" s="142">
        <v>16324</v>
      </c>
      <c r="AJ25" s="38"/>
      <c r="AK25" s="142">
        <v>9467</v>
      </c>
      <c r="AL25" s="38"/>
      <c r="AM25" s="142">
        <v>4327</v>
      </c>
      <c r="AN25" s="38"/>
      <c r="AO25" s="142">
        <v>0</v>
      </c>
      <c r="AP25" s="38"/>
      <c r="AQ25" s="142">
        <v>0</v>
      </c>
      <c r="AR25" s="38"/>
      <c r="AS25" s="142">
        <v>0</v>
      </c>
      <c r="AT25" s="38"/>
      <c r="AU25" s="142">
        <v>0</v>
      </c>
      <c r="AV25" s="38"/>
      <c r="AW25" s="142">
        <v>0</v>
      </c>
      <c r="AX25" s="38"/>
      <c r="AY25" s="142">
        <v>48</v>
      </c>
      <c r="AZ25" s="38"/>
      <c r="BA25" s="142">
        <v>81</v>
      </c>
      <c r="BB25" s="38"/>
      <c r="BC25" s="142">
        <v>112</v>
      </c>
      <c r="BD25" s="38"/>
      <c r="BE25" s="142">
        <v>112</v>
      </c>
      <c r="BF25" s="38"/>
      <c r="BG25" s="142">
        <v>145</v>
      </c>
      <c r="BH25" s="38"/>
      <c r="BI25" s="142">
        <v>0</v>
      </c>
      <c r="BJ25" s="38"/>
      <c r="BK25" s="142">
        <v>0</v>
      </c>
      <c r="BL25" s="38"/>
      <c r="BM25" s="268">
        <v>0</v>
      </c>
      <c r="BN25" s="38"/>
      <c r="BO25" s="268">
        <v>0</v>
      </c>
      <c r="BP25" s="38"/>
      <c r="BQ25" s="268">
        <v>0</v>
      </c>
      <c r="BR25" s="38"/>
      <c r="BS25" s="350" t="s">
        <v>274</v>
      </c>
      <c r="BT25" s="38"/>
      <c r="BU25" s="350">
        <v>0</v>
      </c>
      <c r="BV25" s="38"/>
      <c r="BW25" s="350">
        <v>0</v>
      </c>
      <c r="BX25" s="38"/>
      <c r="BY25" s="350">
        <v>0</v>
      </c>
      <c r="BZ25" s="38"/>
      <c r="CA25" s="350">
        <v>0</v>
      </c>
      <c r="CB25" s="38"/>
      <c r="CC25" s="350"/>
      <c r="CD25" s="38"/>
      <c r="CE25" s="350"/>
      <c r="CF25" s="38"/>
      <c r="CG25" s="449">
        <v>0</v>
      </c>
      <c r="CH25" s="38"/>
      <c r="CI25" s="449">
        <v>0</v>
      </c>
      <c r="CJ25" s="38"/>
      <c r="CK25" s="449">
        <v>0</v>
      </c>
      <c r="CL25" s="38"/>
      <c r="CM25" s="449">
        <v>0</v>
      </c>
      <c r="CN25" s="38"/>
      <c r="CO25" s="449">
        <v>0</v>
      </c>
      <c r="CP25" s="38"/>
      <c r="CQ25" s="449">
        <v>0</v>
      </c>
      <c r="CR25" s="38"/>
      <c r="CS25" s="449">
        <v>0</v>
      </c>
      <c r="CT25" s="38"/>
      <c r="CU25" s="449">
        <v>0</v>
      </c>
      <c r="CV25" s="38"/>
      <c r="CW25" s="449">
        <v>0</v>
      </c>
      <c r="CX25" s="38"/>
      <c r="CY25" s="449">
        <v>11143000</v>
      </c>
      <c r="CZ25" s="38"/>
      <c r="DA25" s="449">
        <v>0</v>
      </c>
      <c r="DB25" s="38"/>
      <c r="DC25" s="545"/>
      <c r="DD25" s="38"/>
      <c r="DE25" s="449">
        <v>0</v>
      </c>
      <c r="DF25" s="38"/>
      <c r="DG25" s="449">
        <v>0</v>
      </c>
      <c r="DH25" s="38"/>
      <c r="DI25" s="116" t="s">
        <v>237</v>
      </c>
      <c r="DJ25" s="38"/>
      <c r="DK25" s="142">
        <v>616626</v>
      </c>
      <c r="DL25" s="38"/>
      <c r="DM25" s="142">
        <v>602398</v>
      </c>
      <c r="DN25" s="38"/>
      <c r="DO25" s="142">
        <v>587025</v>
      </c>
      <c r="DP25" s="38"/>
      <c r="DQ25" s="142">
        <v>619830</v>
      </c>
      <c r="DR25" s="38"/>
      <c r="DS25" s="142">
        <v>612754</v>
      </c>
      <c r="DT25" s="38"/>
      <c r="DU25" s="142">
        <v>615909</v>
      </c>
      <c r="DV25" s="38"/>
      <c r="DW25" s="142">
        <v>242237</v>
      </c>
      <c r="DX25" s="38"/>
      <c r="DY25" s="142">
        <v>281425</v>
      </c>
      <c r="DZ25" s="38"/>
      <c r="EA25" s="142">
        <v>194189</v>
      </c>
      <c r="EB25" s="38"/>
      <c r="EC25" s="142">
        <v>219004</v>
      </c>
      <c r="ED25" s="38"/>
      <c r="EE25" s="142">
        <v>133518</v>
      </c>
      <c r="EF25" s="38"/>
      <c r="EG25" s="142">
        <v>135555</v>
      </c>
      <c r="EH25" s="38"/>
      <c r="EI25" s="142">
        <v>149066</v>
      </c>
      <c r="EJ25" s="38"/>
      <c r="EK25" s="142">
        <v>154472</v>
      </c>
      <c r="EL25" s="38"/>
      <c r="EM25" s="142">
        <v>70285</v>
      </c>
      <c r="EN25" s="38"/>
      <c r="EO25" s="142">
        <v>23327</v>
      </c>
      <c r="EP25" s="38"/>
      <c r="EQ25" s="142">
        <v>16324</v>
      </c>
      <c r="ER25" s="38"/>
      <c r="ES25" s="142">
        <v>9467</v>
      </c>
      <c r="ET25" s="38"/>
      <c r="EU25" s="142">
        <v>4327</v>
      </c>
      <c r="EV25" s="38"/>
      <c r="EW25" s="142">
        <v>0</v>
      </c>
      <c r="EX25" s="38"/>
      <c r="EY25" s="142">
        <v>0</v>
      </c>
      <c r="EZ25" s="38"/>
      <c r="FA25" s="142">
        <v>0</v>
      </c>
      <c r="FB25" s="38"/>
      <c r="FC25" s="142">
        <v>0</v>
      </c>
      <c r="FD25" s="38"/>
      <c r="FE25" s="142">
        <v>0</v>
      </c>
      <c r="FF25" s="38"/>
      <c r="FG25" s="142">
        <v>48</v>
      </c>
      <c r="FH25" s="38"/>
      <c r="FI25" s="142">
        <v>81</v>
      </c>
      <c r="FJ25" s="38"/>
      <c r="FK25" s="142">
        <v>112</v>
      </c>
      <c r="FL25" s="38"/>
      <c r="FM25" s="142">
        <v>112</v>
      </c>
      <c r="FN25" s="38"/>
      <c r="FO25" s="142">
        <v>145</v>
      </c>
      <c r="FP25" s="38"/>
      <c r="FQ25" s="142">
        <v>0</v>
      </c>
      <c r="FR25" s="38"/>
      <c r="FS25" s="142">
        <v>0</v>
      </c>
      <c r="FT25" s="38"/>
      <c r="FU25" s="142">
        <v>0</v>
      </c>
      <c r="FV25" s="38"/>
      <c r="FW25" s="142">
        <v>0</v>
      </c>
      <c r="FX25" s="38"/>
      <c r="FY25" s="142">
        <v>0</v>
      </c>
      <c r="FZ25" s="38"/>
      <c r="GA25" s="350" t="s">
        <v>274</v>
      </c>
      <c r="GB25" s="38"/>
      <c r="GC25" s="350">
        <v>0</v>
      </c>
      <c r="GD25" s="38"/>
      <c r="GE25" s="350">
        <f t="shared" si="10"/>
        <v>0</v>
      </c>
      <c r="GF25" s="38"/>
      <c r="GG25" s="350">
        <f t="shared" si="11"/>
        <v>0</v>
      </c>
      <c r="GH25" s="38"/>
      <c r="GI25" s="350">
        <f t="shared" si="12"/>
        <v>0</v>
      </c>
      <c r="GJ25" s="38"/>
      <c r="GK25" s="350">
        <f t="shared" si="13"/>
        <v>0</v>
      </c>
      <c r="GL25" s="38"/>
      <c r="GM25" s="350">
        <f t="shared" si="14"/>
        <v>0</v>
      </c>
      <c r="GN25" s="38"/>
      <c r="GO25" s="450">
        <f t="shared" si="15"/>
        <v>0</v>
      </c>
      <c r="GP25" s="38"/>
      <c r="GQ25" s="450">
        <f t="shared" si="17"/>
        <v>0</v>
      </c>
      <c r="GR25" s="38"/>
      <c r="GS25" s="450">
        <f t="shared" si="18"/>
        <v>0</v>
      </c>
      <c r="GT25" s="38"/>
      <c r="GU25" s="450">
        <f t="shared" si="19"/>
        <v>0</v>
      </c>
      <c r="GV25" s="38"/>
      <c r="GW25" s="450">
        <f t="shared" si="20"/>
        <v>0</v>
      </c>
      <c r="GX25" s="38"/>
      <c r="GY25" s="450">
        <f t="shared" si="21"/>
        <v>0</v>
      </c>
      <c r="GZ25" s="38"/>
      <c r="HA25" s="450">
        <f t="shared" si="22"/>
        <v>0</v>
      </c>
      <c r="HB25" s="38"/>
      <c r="HC25" s="450">
        <f t="shared" si="23"/>
        <v>0</v>
      </c>
      <c r="HD25" s="38"/>
      <c r="HE25" s="450">
        <f t="shared" si="24"/>
        <v>0</v>
      </c>
      <c r="HF25" s="38"/>
      <c r="HG25" s="450">
        <f t="shared" si="25"/>
        <v>11143000</v>
      </c>
      <c r="HH25" s="38"/>
      <c r="HI25" s="450">
        <f t="shared" si="26"/>
        <v>0</v>
      </c>
      <c r="HJ25" s="38"/>
      <c r="HK25" s="545"/>
      <c r="HL25" s="38"/>
      <c r="HM25" s="450">
        <f t="shared" si="27"/>
        <v>0</v>
      </c>
      <c r="HN25" s="38"/>
      <c r="HO25" s="450">
        <f t="shared" si="27"/>
        <v>0</v>
      </c>
    </row>
    <row r="26" spans="1:223" ht="13.5" customHeight="1">
      <c r="A26" s="406" t="s">
        <v>238</v>
      </c>
      <c r="B26" s="38"/>
      <c r="C26" s="407">
        <v>0</v>
      </c>
      <c r="D26" s="38"/>
      <c r="E26" s="407">
        <v>0</v>
      </c>
      <c r="F26" s="38"/>
      <c r="G26" s="407">
        <v>0</v>
      </c>
      <c r="H26" s="38"/>
      <c r="I26" s="407">
        <v>0</v>
      </c>
      <c r="J26" s="38"/>
      <c r="K26" s="407">
        <v>0</v>
      </c>
      <c r="L26" s="38"/>
      <c r="M26" s="407">
        <v>0</v>
      </c>
      <c r="N26" s="38"/>
      <c r="O26" s="407">
        <v>30532</v>
      </c>
      <c r="P26" s="38"/>
      <c r="Q26" s="407">
        <v>19215</v>
      </c>
      <c r="R26" s="38"/>
      <c r="S26" s="407">
        <v>17094</v>
      </c>
      <c r="T26" s="38"/>
      <c r="U26" s="407">
        <v>16410</v>
      </c>
      <c r="V26" s="38"/>
      <c r="W26" s="407">
        <v>14202</v>
      </c>
      <c r="X26" s="38"/>
      <c r="Y26" s="407">
        <v>12126</v>
      </c>
      <c r="Z26" s="38"/>
      <c r="AA26" s="407">
        <v>9953</v>
      </c>
      <c r="AB26" s="38"/>
      <c r="AC26" s="407">
        <v>7786</v>
      </c>
      <c r="AD26" s="38"/>
      <c r="AE26" s="407">
        <v>4986</v>
      </c>
      <c r="AF26" s="38"/>
      <c r="AG26" s="407">
        <v>2290</v>
      </c>
      <c r="AH26" s="38"/>
      <c r="AI26" s="407">
        <v>50617</v>
      </c>
      <c r="AJ26" s="38"/>
      <c r="AK26" s="407">
        <v>479</v>
      </c>
      <c r="AL26" s="38"/>
      <c r="AM26" s="407">
        <v>0</v>
      </c>
      <c r="AN26" s="38"/>
      <c r="AO26" s="407"/>
      <c r="AP26" s="38"/>
      <c r="AQ26" s="407">
        <v>0</v>
      </c>
      <c r="AR26" s="38"/>
      <c r="AS26" s="407"/>
      <c r="AT26" s="38"/>
      <c r="AU26" s="407"/>
      <c r="AV26" s="38"/>
      <c r="AW26" s="407"/>
      <c r="AX26" s="38"/>
      <c r="AY26" s="407"/>
      <c r="AZ26" s="38"/>
      <c r="BA26" s="407">
        <v>26</v>
      </c>
      <c r="BB26" s="38"/>
      <c r="BC26" s="407">
        <v>26</v>
      </c>
      <c r="BD26" s="38"/>
      <c r="BE26" s="407">
        <v>26</v>
      </c>
      <c r="BF26" s="38"/>
      <c r="BG26" s="407">
        <v>26</v>
      </c>
      <c r="BH26" s="38"/>
      <c r="BI26" s="407">
        <v>26</v>
      </c>
      <c r="BJ26" s="38"/>
      <c r="BK26" s="407">
        <v>26.032</v>
      </c>
      <c r="BL26" s="38"/>
      <c r="BM26" s="408">
        <v>26.03201</v>
      </c>
      <c r="BN26" s="38"/>
      <c r="BO26" s="408">
        <v>26.03201</v>
      </c>
      <c r="BP26" s="38"/>
      <c r="BQ26" s="408">
        <v>0</v>
      </c>
      <c r="BR26" s="38"/>
      <c r="BS26" s="409" t="s">
        <v>274</v>
      </c>
      <c r="BT26" s="38"/>
      <c r="BU26" s="409">
        <v>0</v>
      </c>
      <c r="BV26" s="38"/>
      <c r="BW26" s="409">
        <v>0</v>
      </c>
      <c r="BX26" s="38"/>
      <c r="BY26" s="409">
        <v>0</v>
      </c>
      <c r="BZ26" s="38"/>
      <c r="CA26" s="409">
        <v>0</v>
      </c>
      <c r="CB26" s="38"/>
      <c r="CC26" s="409"/>
      <c r="CD26" s="38"/>
      <c r="CE26" s="409"/>
      <c r="CF26" s="38"/>
      <c r="CG26" s="409">
        <v>0</v>
      </c>
      <c r="CH26" s="38"/>
      <c r="CI26" s="409">
        <v>0</v>
      </c>
      <c r="CJ26" s="38"/>
      <c r="CK26" s="409">
        <v>0</v>
      </c>
      <c r="CL26" s="38"/>
      <c r="CM26" s="409">
        <v>0</v>
      </c>
      <c r="CN26" s="38"/>
      <c r="CO26" s="409">
        <v>0</v>
      </c>
      <c r="CP26" s="38"/>
      <c r="CQ26" s="409">
        <v>0</v>
      </c>
      <c r="CR26" s="38"/>
      <c r="CS26" s="409">
        <v>0</v>
      </c>
      <c r="CT26" s="38"/>
      <c r="CU26" s="409">
        <v>0</v>
      </c>
      <c r="CV26" s="38"/>
      <c r="CW26" s="409">
        <v>0</v>
      </c>
      <c r="CX26" s="38"/>
      <c r="CY26" s="409">
        <v>0</v>
      </c>
      <c r="CZ26" s="38"/>
      <c r="DA26" s="409">
        <v>0</v>
      </c>
      <c r="DB26" s="38"/>
      <c r="DC26" s="536"/>
      <c r="DD26" s="38"/>
      <c r="DE26" s="409">
        <v>0</v>
      </c>
      <c r="DF26" s="38"/>
      <c r="DG26" s="409">
        <v>0</v>
      </c>
      <c r="DH26" s="38"/>
      <c r="DI26" s="406" t="s">
        <v>218</v>
      </c>
      <c r="DJ26" s="38"/>
      <c r="DK26" s="407">
        <v>0</v>
      </c>
      <c r="DL26" s="38"/>
      <c r="DM26" s="407">
        <v>0</v>
      </c>
      <c r="DN26" s="38"/>
      <c r="DO26" s="407">
        <v>0</v>
      </c>
      <c r="DP26" s="38"/>
      <c r="DQ26" s="407">
        <v>0</v>
      </c>
      <c r="DR26" s="38"/>
      <c r="DS26" s="407">
        <v>0</v>
      </c>
      <c r="DT26" s="38"/>
      <c r="DU26" s="407">
        <v>0</v>
      </c>
      <c r="DV26" s="38"/>
      <c r="DW26" s="407">
        <v>30532</v>
      </c>
      <c r="DX26" s="38"/>
      <c r="DY26" s="407">
        <v>19215</v>
      </c>
      <c r="DZ26" s="38"/>
      <c r="EA26" s="407">
        <v>17094</v>
      </c>
      <c r="EB26" s="38"/>
      <c r="EC26" s="407">
        <v>16410</v>
      </c>
      <c r="ED26" s="38"/>
      <c r="EE26" s="407">
        <v>14202</v>
      </c>
      <c r="EF26" s="38"/>
      <c r="EG26" s="407">
        <v>12126</v>
      </c>
      <c r="EH26" s="38"/>
      <c r="EI26" s="407">
        <v>9953</v>
      </c>
      <c r="EJ26" s="38"/>
      <c r="EK26" s="407">
        <v>7786</v>
      </c>
      <c r="EL26" s="38"/>
      <c r="EM26" s="407">
        <v>4986</v>
      </c>
      <c r="EN26" s="38"/>
      <c r="EO26" s="407">
        <v>2290</v>
      </c>
      <c r="EP26" s="38"/>
      <c r="EQ26" s="407">
        <v>50617</v>
      </c>
      <c r="ER26" s="38"/>
      <c r="ES26" s="407">
        <v>479</v>
      </c>
      <c r="ET26" s="38"/>
      <c r="EU26" s="407">
        <v>0</v>
      </c>
      <c r="EV26" s="38"/>
      <c r="EW26" s="407">
        <v>0</v>
      </c>
      <c r="EX26" s="38"/>
      <c r="EY26" s="407">
        <v>0</v>
      </c>
      <c r="EZ26" s="38"/>
      <c r="FA26" s="407">
        <v>0</v>
      </c>
      <c r="FB26" s="38"/>
      <c r="FC26" s="407">
        <v>0</v>
      </c>
      <c r="FD26" s="38"/>
      <c r="FE26" s="407">
        <v>0</v>
      </c>
      <c r="FF26" s="38"/>
      <c r="FG26" s="407">
        <v>0</v>
      </c>
      <c r="FH26" s="38"/>
      <c r="FI26" s="407">
        <v>26</v>
      </c>
      <c r="FJ26" s="38"/>
      <c r="FK26" s="407">
        <v>26</v>
      </c>
      <c r="FL26" s="38"/>
      <c r="FM26" s="407">
        <v>26</v>
      </c>
      <c r="FN26" s="38"/>
      <c r="FO26" s="407">
        <v>26</v>
      </c>
      <c r="FP26" s="38"/>
      <c r="FQ26" s="407">
        <v>26</v>
      </c>
      <c r="FR26" s="38"/>
      <c r="FS26" s="407">
        <v>26.032</v>
      </c>
      <c r="FT26" s="38"/>
      <c r="FU26" s="407">
        <v>26.03201</v>
      </c>
      <c r="FV26" s="38"/>
      <c r="FW26" s="407">
        <v>26.03201</v>
      </c>
      <c r="FX26" s="38"/>
      <c r="FY26" s="407">
        <v>0</v>
      </c>
      <c r="FZ26" s="38"/>
      <c r="GA26" s="409" t="s">
        <v>274</v>
      </c>
      <c r="GB26" s="38"/>
      <c r="GC26" s="409">
        <v>0</v>
      </c>
      <c r="GD26" s="38"/>
      <c r="GE26" s="409">
        <f t="shared" si="10"/>
        <v>0</v>
      </c>
      <c r="GF26" s="38"/>
      <c r="GG26" s="409">
        <f t="shared" si="11"/>
        <v>0</v>
      </c>
      <c r="GH26" s="38"/>
      <c r="GI26" s="409">
        <f t="shared" si="12"/>
        <v>0</v>
      </c>
      <c r="GJ26" s="38"/>
      <c r="GK26" s="409">
        <f t="shared" si="13"/>
        <v>0</v>
      </c>
      <c r="GL26" s="38"/>
      <c r="GM26" s="409">
        <f t="shared" si="14"/>
        <v>0</v>
      </c>
      <c r="GN26" s="38"/>
      <c r="GO26" s="409">
        <f t="shared" si="15"/>
        <v>0</v>
      </c>
      <c r="GP26" s="38"/>
      <c r="GQ26" s="409">
        <f t="shared" si="17"/>
        <v>0</v>
      </c>
      <c r="GR26" s="38"/>
      <c r="GS26" s="409">
        <f t="shared" si="18"/>
        <v>0</v>
      </c>
      <c r="GT26" s="38"/>
      <c r="GU26" s="409">
        <f t="shared" si="19"/>
        <v>0</v>
      </c>
      <c r="GV26" s="38"/>
      <c r="GW26" s="409">
        <f t="shared" si="20"/>
        <v>0</v>
      </c>
      <c r="GX26" s="38"/>
      <c r="GY26" s="409">
        <f t="shared" si="21"/>
        <v>0</v>
      </c>
      <c r="GZ26" s="38"/>
      <c r="HA26" s="409">
        <f t="shared" si="22"/>
        <v>0</v>
      </c>
      <c r="HB26" s="38"/>
      <c r="HC26" s="409">
        <f t="shared" si="23"/>
        <v>0</v>
      </c>
      <c r="HD26" s="38"/>
      <c r="HE26" s="409">
        <f t="shared" si="24"/>
        <v>0</v>
      </c>
      <c r="HF26" s="38"/>
      <c r="HG26" s="409">
        <f t="shared" si="25"/>
        <v>0</v>
      </c>
      <c r="HH26" s="38"/>
      <c r="HI26" s="409">
        <f t="shared" si="26"/>
        <v>0</v>
      </c>
      <c r="HJ26" s="38"/>
      <c r="HK26" s="536"/>
      <c r="HL26" s="38"/>
      <c r="HM26" s="409">
        <f t="shared" si="27"/>
        <v>0</v>
      </c>
      <c r="HN26" s="38"/>
      <c r="HO26" s="409">
        <f t="shared" si="27"/>
        <v>0</v>
      </c>
    </row>
    <row r="27" spans="1:223" ht="15" customHeight="1">
      <c r="A27" s="116" t="s">
        <v>220</v>
      </c>
      <c r="B27" s="38"/>
      <c r="C27" s="142">
        <v>0</v>
      </c>
      <c r="D27" s="38"/>
      <c r="E27" s="142">
        <v>0</v>
      </c>
      <c r="F27" s="38"/>
      <c r="G27" s="142">
        <v>0</v>
      </c>
      <c r="H27" s="38"/>
      <c r="I27" s="142">
        <v>0</v>
      </c>
      <c r="J27" s="38"/>
      <c r="K27" s="142">
        <v>0</v>
      </c>
      <c r="L27" s="38"/>
      <c r="M27" s="142">
        <v>0</v>
      </c>
      <c r="N27" s="38"/>
      <c r="O27" s="142">
        <v>0</v>
      </c>
      <c r="P27" s="38"/>
      <c r="Q27" s="142">
        <v>0</v>
      </c>
      <c r="R27" s="38"/>
      <c r="S27" s="142">
        <v>164247</v>
      </c>
      <c r="T27" s="38"/>
      <c r="U27" s="142">
        <v>1855758</v>
      </c>
      <c r="V27" s="38"/>
      <c r="W27" s="142">
        <v>1970530</v>
      </c>
      <c r="X27" s="38"/>
      <c r="Y27" s="142">
        <v>1885077</v>
      </c>
      <c r="Z27" s="38"/>
      <c r="AA27" s="142">
        <v>1896377</v>
      </c>
      <c r="AB27" s="38"/>
      <c r="AC27" s="142">
        <v>1810004</v>
      </c>
      <c r="AD27" s="38"/>
      <c r="AE27" s="142">
        <v>1723883</v>
      </c>
      <c r="AF27" s="38"/>
      <c r="AG27" s="142">
        <v>1702158</v>
      </c>
      <c r="AH27" s="38"/>
      <c r="AI27" s="142">
        <v>1689068</v>
      </c>
      <c r="AJ27" s="38"/>
      <c r="AK27" s="142">
        <v>1740839</v>
      </c>
      <c r="AL27" s="38"/>
      <c r="AM27" s="142">
        <v>1676817</v>
      </c>
      <c r="AN27" s="38"/>
      <c r="AO27" s="142">
        <v>1725764</v>
      </c>
      <c r="AP27" s="38"/>
      <c r="AQ27" s="142">
        <v>1728113</v>
      </c>
      <c r="AR27" s="38"/>
      <c r="AS27" s="142">
        <v>1768437</v>
      </c>
      <c r="AT27" s="38"/>
      <c r="AU27" s="142">
        <v>1726589</v>
      </c>
      <c r="AV27" s="38"/>
      <c r="AW27" s="142">
        <v>1729927</v>
      </c>
      <c r="AX27" s="38"/>
      <c r="AY27" s="142">
        <v>1723219</v>
      </c>
      <c r="AZ27" s="38"/>
      <c r="BA27" s="142">
        <v>1715713</v>
      </c>
      <c r="BB27" s="38"/>
      <c r="BC27" s="142">
        <v>1650711</v>
      </c>
      <c r="BD27" s="38"/>
      <c r="BE27" s="142">
        <v>1780935</v>
      </c>
      <c r="BF27" s="38"/>
      <c r="BG27" s="142">
        <v>1799801</v>
      </c>
      <c r="BH27" s="38"/>
      <c r="BI27" s="142">
        <v>1865233</v>
      </c>
      <c r="BJ27" s="38"/>
      <c r="BK27" s="142">
        <v>1858934.213</v>
      </c>
      <c r="BL27" s="38"/>
      <c r="BM27" s="268">
        <v>1918429.5245899998</v>
      </c>
      <c r="BN27" s="38"/>
      <c r="BO27" s="268">
        <v>1985878</v>
      </c>
      <c r="BP27" s="38"/>
      <c r="BQ27" s="268">
        <v>2009978</v>
      </c>
      <c r="BR27" s="38"/>
      <c r="BS27" s="349">
        <v>2114274000</v>
      </c>
      <c r="BT27" s="38"/>
      <c r="BU27" s="349">
        <v>2167409433.9499998</v>
      </c>
      <c r="BV27" s="38"/>
      <c r="BW27" s="349">
        <v>2145237000</v>
      </c>
      <c r="BX27" s="38"/>
      <c r="BY27" s="349">
        <v>2314905000</v>
      </c>
      <c r="BZ27" s="38"/>
      <c r="CA27" s="349">
        <v>2511421000</v>
      </c>
      <c r="CB27" s="38"/>
      <c r="CC27" s="349">
        <v>2952878000</v>
      </c>
      <c r="CD27" s="38"/>
      <c r="CE27" s="349">
        <v>3047760000</v>
      </c>
      <c r="CF27" s="38"/>
      <c r="CG27" s="349">
        <f>[16]BS_PT!$Q$35</f>
        <v>3154124000</v>
      </c>
      <c r="CH27" s="38"/>
      <c r="CI27" s="349">
        <v>3290931000</v>
      </c>
      <c r="CJ27" s="38"/>
      <c r="CK27" s="349">
        <v>3436678000</v>
      </c>
      <c r="CL27" s="38"/>
      <c r="CM27" s="349">
        <v>3567561000</v>
      </c>
      <c r="CN27" s="38"/>
      <c r="CO27" s="349">
        <v>3669862000</v>
      </c>
      <c r="CP27" s="38"/>
      <c r="CQ27" s="349">
        <v>3689419000</v>
      </c>
      <c r="CR27" s="38"/>
      <c r="CS27" s="349">
        <v>3611309000</v>
      </c>
      <c r="CT27" s="38"/>
      <c r="CU27" s="349">
        <v>3749486000</v>
      </c>
      <c r="CV27" s="38"/>
      <c r="CW27" s="349">
        <v>3625968000</v>
      </c>
      <c r="CX27" s="38"/>
      <c r="CY27" s="349">
        <v>3514893000</v>
      </c>
      <c r="CZ27" s="38"/>
      <c r="DA27" s="349">
        <v>3573254000</v>
      </c>
      <c r="DB27" s="38"/>
      <c r="DC27" s="535"/>
      <c r="DD27" s="38"/>
      <c r="DE27" s="349">
        <v>3628220000</v>
      </c>
      <c r="DF27" s="38"/>
      <c r="DG27" s="349">
        <v>3705524000</v>
      </c>
      <c r="DH27" s="38"/>
      <c r="DI27" s="116" t="s">
        <v>441</v>
      </c>
      <c r="DJ27" s="38"/>
      <c r="DK27" s="142">
        <v>0</v>
      </c>
      <c r="DL27" s="38"/>
      <c r="DM27" s="142">
        <v>0</v>
      </c>
      <c r="DN27" s="38"/>
      <c r="DO27" s="142">
        <v>0</v>
      </c>
      <c r="DP27" s="38"/>
      <c r="DQ27" s="142">
        <v>0</v>
      </c>
      <c r="DR27" s="38"/>
      <c r="DS27" s="142">
        <v>0</v>
      </c>
      <c r="DT27" s="38"/>
      <c r="DU27" s="142">
        <v>0</v>
      </c>
      <c r="DV27" s="38"/>
      <c r="DW27" s="142">
        <v>0</v>
      </c>
      <c r="DX27" s="38"/>
      <c r="DY27" s="142">
        <v>0</v>
      </c>
      <c r="DZ27" s="38"/>
      <c r="EA27" s="142">
        <v>164247</v>
      </c>
      <c r="EB27" s="38"/>
      <c r="EC27" s="142">
        <v>1855758</v>
      </c>
      <c r="ED27" s="38"/>
      <c r="EE27" s="142">
        <v>1970530</v>
      </c>
      <c r="EF27" s="38"/>
      <c r="EG27" s="142">
        <v>1885077</v>
      </c>
      <c r="EH27" s="38"/>
      <c r="EI27" s="142">
        <v>1896377</v>
      </c>
      <c r="EJ27" s="38"/>
      <c r="EK27" s="142">
        <v>1810004</v>
      </c>
      <c r="EL27" s="38"/>
      <c r="EM27" s="142">
        <v>1723883</v>
      </c>
      <c r="EN27" s="38"/>
      <c r="EO27" s="142">
        <v>1702158</v>
      </c>
      <c r="EP27" s="38"/>
      <c r="EQ27" s="142">
        <v>1689068</v>
      </c>
      <c r="ER27" s="38"/>
      <c r="ES27" s="142">
        <v>1740839</v>
      </c>
      <c r="ET27" s="38"/>
      <c r="EU27" s="142">
        <v>1676817</v>
      </c>
      <c r="EV27" s="38"/>
      <c r="EW27" s="142">
        <v>1725764</v>
      </c>
      <c r="EX27" s="38"/>
      <c r="EY27" s="142">
        <v>1728113</v>
      </c>
      <c r="EZ27" s="38"/>
      <c r="FA27" s="142">
        <v>1768437</v>
      </c>
      <c r="FB27" s="38"/>
      <c r="FC27" s="142">
        <v>1726589</v>
      </c>
      <c r="FD27" s="38"/>
      <c r="FE27" s="142">
        <v>1729927</v>
      </c>
      <c r="FF27" s="38"/>
      <c r="FG27" s="142">
        <v>1723219</v>
      </c>
      <c r="FH27" s="38"/>
      <c r="FI27" s="142">
        <v>1715713</v>
      </c>
      <c r="FJ27" s="38"/>
      <c r="FK27" s="142">
        <v>1650711</v>
      </c>
      <c r="FL27" s="38"/>
      <c r="FM27" s="142">
        <v>1780935</v>
      </c>
      <c r="FN27" s="38"/>
      <c r="FO27" s="142">
        <v>1799801</v>
      </c>
      <c r="FP27" s="38"/>
      <c r="FQ27" s="142">
        <v>1865233</v>
      </c>
      <c r="FR27" s="38"/>
      <c r="FS27" s="142">
        <v>1858934.213</v>
      </c>
      <c r="FT27" s="38"/>
      <c r="FU27" s="142">
        <v>1918429.5245899998</v>
      </c>
      <c r="FV27" s="38"/>
      <c r="FW27" s="142">
        <v>1985878</v>
      </c>
      <c r="FX27" s="38"/>
      <c r="FY27" s="142">
        <v>2009978</v>
      </c>
      <c r="FZ27" s="38"/>
      <c r="GA27" s="349">
        <v>2114274000</v>
      </c>
      <c r="GB27" s="38"/>
      <c r="GC27" s="349">
        <v>2167409433.9499998</v>
      </c>
      <c r="GD27" s="38"/>
      <c r="GE27" s="349">
        <f t="shared" si="10"/>
        <v>2145237000</v>
      </c>
      <c r="GF27" s="38"/>
      <c r="GG27" s="349">
        <f t="shared" si="11"/>
        <v>2314905000</v>
      </c>
      <c r="GH27" s="38"/>
      <c r="GI27" s="349">
        <f t="shared" si="12"/>
        <v>2511421000</v>
      </c>
      <c r="GJ27" s="38"/>
      <c r="GK27" s="349">
        <f t="shared" si="13"/>
        <v>2952878000</v>
      </c>
      <c r="GL27" s="38"/>
      <c r="GM27" s="349">
        <f t="shared" si="14"/>
        <v>3047760000</v>
      </c>
      <c r="GN27" s="38"/>
      <c r="GO27" s="349">
        <f t="shared" si="15"/>
        <v>3154124000</v>
      </c>
      <c r="GP27" s="38"/>
      <c r="GQ27" s="349">
        <f t="shared" si="17"/>
        <v>3290931000</v>
      </c>
      <c r="GR27" s="38"/>
      <c r="GS27" s="349">
        <f t="shared" si="18"/>
        <v>3436678000</v>
      </c>
      <c r="GT27" s="38"/>
      <c r="GU27" s="349">
        <f t="shared" si="19"/>
        <v>3567561000</v>
      </c>
      <c r="GV27" s="38"/>
      <c r="GW27" s="349">
        <f t="shared" si="20"/>
        <v>3669862000</v>
      </c>
      <c r="GX27" s="38"/>
      <c r="GY27" s="349">
        <f t="shared" si="21"/>
        <v>3689419000</v>
      </c>
      <c r="GZ27" s="38"/>
      <c r="HA27" s="349">
        <f t="shared" si="22"/>
        <v>3611309000</v>
      </c>
      <c r="HB27" s="38"/>
      <c r="HC27" s="349">
        <f t="shared" si="23"/>
        <v>3749486000</v>
      </c>
      <c r="HD27" s="38"/>
      <c r="HE27" s="349">
        <f t="shared" si="24"/>
        <v>3625968000</v>
      </c>
      <c r="HF27" s="38"/>
      <c r="HG27" s="349">
        <f t="shared" si="25"/>
        <v>3514893000</v>
      </c>
      <c r="HH27" s="38"/>
      <c r="HI27" s="349">
        <f t="shared" si="26"/>
        <v>3573254000</v>
      </c>
      <c r="HJ27" s="38"/>
      <c r="HK27" s="535"/>
      <c r="HL27" s="38"/>
      <c r="HM27" s="349">
        <f t="shared" si="27"/>
        <v>3628220000</v>
      </c>
      <c r="HN27" s="38"/>
      <c r="HO27" s="349">
        <f t="shared" si="27"/>
        <v>3705524000</v>
      </c>
    </row>
    <row r="28" spans="1:223" ht="13.5" customHeight="1">
      <c r="A28" s="406" t="s">
        <v>160</v>
      </c>
      <c r="B28" s="38"/>
      <c r="C28" s="407">
        <v>0</v>
      </c>
      <c r="D28" s="38"/>
      <c r="E28" s="407">
        <v>0</v>
      </c>
      <c r="F28" s="38"/>
      <c r="G28" s="407">
        <v>0</v>
      </c>
      <c r="H28" s="38"/>
      <c r="I28" s="407">
        <v>0</v>
      </c>
      <c r="J28" s="38"/>
      <c r="K28" s="407">
        <v>0</v>
      </c>
      <c r="L28" s="38"/>
      <c r="M28" s="407">
        <v>0</v>
      </c>
      <c r="N28" s="38"/>
      <c r="O28" s="407">
        <v>0</v>
      </c>
      <c r="P28" s="38"/>
      <c r="Q28" s="407">
        <v>0</v>
      </c>
      <c r="R28" s="38"/>
      <c r="S28" s="407">
        <v>0</v>
      </c>
      <c r="T28" s="38"/>
      <c r="U28" s="407">
        <v>11113</v>
      </c>
      <c r="V28" s="38"/>
      <c r="W28" s="407">
        <v>11278</v>
      </c>
      <c r="X28" s="38"/>
      <c r="Y28" s="407">
        <v>11493</v>
      </c>
      <c r="Z28" s="38"/>
      <c r="AA28" s="407">
        <v>12263</v>
      </c>
      <c r="AB28" s="38"/>
      <c r="AC28" s="407">
        <v>12472</v>
      </c>
      <c r="AD28" s="38"/>
      <c r="AE28" s="407">
        <v>10572</v>
      </c>
      <c r="AF28" s="38"/>
      <c r="AG28" s="407">
        <v>10846</v>
      </c>
      <c r="AH28" s="38"/>
      <c r="AI28" s="407">
        <v>11248</v>
      </c>
      <c r="AJ28" s="38"/>
      <c r="AK28" s="407">
        <v>11555</v>
      </c>
      <c r="AL28" s="38"/>
      <c r="AM28" s="407">
        <v>11839</v>
      </c>
      <c r="AN28" s="38"/>
      <c r="AO28" s="407">
        <v>13237</v>
      </c>
      <c r="AP28" s="38"/>
      <c r="AQ28" s="407">
        <v>13385</v>
      </c>
      <c r="AR28" s="38"/>
      <c r="AS28" s="407">
        <v>13637</v>
      </c>
      <c r="AT28" s="38"/>
      <c r="AU28" s="407">
        <v>13820</v>
      </c>
      <c r="AV28" s="38"/>
      <c r="AW28" s="407">
        <v>14032</v>
      </c>
      <c r="AX28" s="38"/>
      <c r="AY28" s="407">
        <v>13722</v>
      </c>
      <c r="AZ28" s="38"/>
      <c r="BA28" s="407">
        <v>13703</v>
      </c>
      <c r="BB28" s="38"/>
      <c r="BC28" s="407">
        <v>13660</v>
      </c>
      <c r="BD28" s="38"/>
      <c r="BE28" s="407">
        <v>13618</v>
      </c>
      <c r="BF28" s="38"/>
      <c r="BG28" s="407">
        <v>13618</v>
      </c>
      <c r="BH28" s="38"/>
      <c r="BI28" s="407">
        <v>13618</v>
      </c>
      <c r="BJ28" s="38"/>
      <c r="BK28" s="407">
        <v>13617.555</v>
      </c>
      <c r="BL28" s="38"/>
      <c r="BM28" s="408">
        <v>13618.055050000001</v>
      </c>
      <c r="BN28" s="38"/>
      <c r="BO28" s="408">
        <v>13618.055050000001</v>
      </c>
      <c r="BP28" s="38"/>
      <c r="BQ28" s="408">
        <v>13798</v>
      </c>
      <c r="BR28" s="38"/>
      <c r="BS28" s="409">
        <v>13798000</v>
      </c>
      <c r="BT28" s="38"/>
      <c r="BU28" s="409">
        <v>18869016.16</v>
      </c>
      <c r="BV28" s="38"/>
      <c r="BW28" s="409">
        <v>18869000</v>
      </c>
      <c r="BX28" s="38"/>
      <c r="BY28" s="409">
        <v>19572000</v>
      </c>
      <c r="BZ28" s="38"/>
      <c r="CA28" s="409">
        <v>19603000</v>
      </c>
      <c r="CB28" s="38"/>
      <c r="CC28" s="409">
        <v>19635000</v>
      </c>
      <c r="CD28" s="38"/>
      <c r="CE28" s="409">
        <v>19664000</v>
      </c>
      <c r="CF28" s="38"/>
      <c r="CG28" s="409">
        <f>[16]BS_PT!$Q$36</f>
        <v>21277000</v>
      </c>
      <c r="CH28" s="38"/>
      <c r="CI28" s="409">
        <v>21294000</v>
      </c>
      <c r="CJ28" s="38"/>
      <c r="CK28" s="409">
        <v>21332000</v>
      </c>
      <c r="CL28" s="38"/>
      <c r="CM28" s="409">
        <v>21536000</v>
      </c>
      <c r="CN28" s="38"/>
      <c r="CO28" s="409">
        <v>21569000</v>
      </c>
      <c r="CP28" s="38"/>
      <c r="CQ28" s="409">
        <v>21593000</v>
      </c>
      <c r="CR28" s="38"/>
      <c r="CS28" s="409">
        <v>32606000</v>
      </c>
      <c r="CT28" s="38"/>
      <c r="CU28" s="409">
        <v>32671000</v>
      </c>
      <c r="CV28" s="38"/>
      <c r="CW28" s="409">
        <v>32736000</v>
      </c>
      <c r="CX28" s="38"/>
      <c r="CY28" s="409">
        <v>44772000</v>
      </c>
      <c r="CZ28" s="38"/>
      <c r="DA28" s="409">
        <v>44832000</v>
      </c>
      <c r="DB28" s="38"/>
      <c r="DC28" s="536"/>
      <c r="DD28" s="38"/>
      <c r="DE28" s="409">
        <v>75832000</v>
      </c>
      <c r="DF28" s="38"/>
      <c r="DG28" s="409">
        <v>75832000</v>
      </c>
      <c r="DH28" s="38"/>
      <c r="DI28" s="406" t="s">
        <v>442</v>
      </c>
      <c r="DJ28" s="38"/>
      <c r="DK28" s="407">
        <v>0</v>
      </c>
      <c r="DL28" s="38"/>
      <c r="DM28" s="407">
        <v>0</v>
      </c>
      <c r="DN28" s="38"/>
      <c r="DO28" s="407">
        <v>0</v>
      </c>
      <c r="DP28" s="38"/>
      <c r="DQ28" s="407">
        <v>0</v>
      </c>
      <c r="DR28" s="38"/>
      <c r="DS28" s="407">
        <v>0</v>
      </c>
      <c r="DT28" s="38"/>
      <c r="DU28" s="407">
        <v>0</v>
      </c>
      <c r="DV28" s="38"/>
      <c r="DW28" s="407">
        <v>0</v>
      </c>
      <c r="DX28" s="38"/>
      <c r="DY28" s="407">
        <v>0</v>
      </c>
      <c r="DZ28" s="38"/>
      <c r="EA28" s="407">
        <v>0</v>
      </c>
      <c r="EB28" s="38"/>
      <c r="EC28" s="407">
        <v>11113</v>
      </c>
      <c r="ED28" s="38"/>
      <c r="EE28" s="407">
        <v>11278</v>
      </c>
      <c r="EF28" s="38"/>
      <c r="EG28" s="407">
        <v>11493</v>
      </c>
      <c r="EH28" s="38"/>
      <c r="EI28" s="407">
        <v>12263</v>
      </c>
      <c r="EJ28" s="38"/>
      <c r="EK28" s="407">
        <v>12472</v>
      </c>
      <c r="EL28" s="38"/>
      <c r="EM28" s="407">
        <v>10572</v>
      </c>
      <c r="EN28" s="38"/>
      <c r="EO28" s="407">
        <v>10846</v>
      </c>
      <c r="EP28" s="38"/>
      <c r="EQ28" s="407">
        <v>11248</v>
      </c>
      <c r="ER28" s="38"/>
      <c r="ES28" s="407">
        <v>11555</v>
      </c>
      <c r="ET28" s="38"/>
      <c r="EU28" s="407">
        <v>11839</v>
      </c>
      <c r="EV28" s="38"/>
      <c r="EW28" s="407">
        <v>13237</v>
      </c>
      <c r="EX28" s="38"/>
      <c r="EY28" s="407">
        <v>13385</v>
      </c>
      <c r="EZ28" s="38"/>
      <c r="FA28" s="407">
        <v>13637</v>
      </c>
      <c r="FB28" s="38"/>
      <c r="FC28" s="407">
        <v>13820</v>
      </c>
      <c r="FD28" s="38"/>
      <c r="FE28" s="407">
        <v>14032</v>
      </c>
      <c r="FF28" s="38"/>
      <c r="FG28" s="407">
        <v>13722</v>
      </c>
      <c r="FH28" s="38"/>
      <c r="FI28" s="407">
        <v>13703</v>
      </c>
      <c r="FJ28" s="38"/>
      <c r="FK28" s="407">
        <v>13660</v>
      </c>
      <c r="FL28" s="38"/>
      <c r="FM28" s="407">
        <v>13618</v>
      </c>
      <c r="FN28" s="38"/>
      <c r="FO28" s="407">
        <v>13618</v>
      </c>
      <c r="FP28" s="38"/>
      <c r="FQ28" s="407">
        <v>13618</v>
      </c>
      <c r="FR28" s="38"/>
      <c r="FS28" s="407">
        <v>13617.555</v>
      </c>
      <c r="FT28" s="38"/>
      <c r="FU28" s="407">
        <v>13618.055050000001</v>
      </c>
      <c r="FV28" s="38"/>
      <c r="FW28" s="407">
        <v>13618.055050000001</v>
      </c>
      <c r="FX28" s="38"/>
      <c r="FY28" s="407">
        <v>13798</v>
      </c>
      <c r="FZ28" s="38"/>
      <c r="GA28" s="409">
        <v>13798000</v>
      </c>
      <c r="GB28" s="38"/>
      <c r="GC28" s="409">
        <v>18869016.16</v>
      </c>
      <c r="GD28" s="38"/>
      <c r="GE28" s="409">
        <f t="shared" si="10"/>
        <v>18869000</v>
      </c>
      <c r="GF28" s="38"/>
      <c r="GG28" s="409">
        <f t="shared" si="11"/>
        <v>19572000</v>
      </c>
      <c r="GH28" s="38"/>
      <c r="GI28" s="409">
        <f t="shared" si="12"/>
        <v>19603000</v>
      </c>
      <c r="GJ28" s="38"/>
      <c r="GK28" s="409">
        <f t="shared" si="13"/>
        <v>19635000</v>
      </c>
      <c r="GL28" s="38"/>
      <c r="GM28" s="409">
        <f t="shared" si="14"/>
        <v>19664000</v>
      </c>
      <c r="GN28" s="38"/>
      <c r="GO28" s="409">
        <f t="shared" si="15"/>
        <v>21277000</v>
      </c>
      <c r="GP28" s="38"/>
      <c r="GQ28" s="409">
        <f t="shared" si="17"/>
        <v>21294000</v>
      </c>
      <c r="GR28" s="38"/>
      <c r="GS28" s="409">
        <f t="shared" si="18"/>
        <v>21332000</v>
      </c>
      <c r="GT28" s="38"/>
      <c r="GU28" s="409">
        <f t="shared" si="19"/>
        <v>21536000</v>
      </c>
      <c r="GV28" s="38"/>
      <c r="GW28" s="409">
        <f t="shared" si="20"/>
        <v>21569000</v>
      </c>
      <c r="GX28" s="38"/>
      <c r="GY28" s="409">
        <f t="shared" si="21"/>
        <v>21593000</v>
      </c>
      <c r="GZ28" s="38"/>
      <c r="HA28" s="409">
        <f t="shared" si="22"/>
        <v>32606000</v>
      </c>
      <c r="HB28" s="38"/>
      <c r="HC28" s="409">
        <f t="shared" si="23"/>
        <v>32671000</v>
      </c>
      <c r="HD28" s="38"/>
      <c r="HE28" s="409">
        <f t="shared" si="24"/>
        <v>32736000</v>
      </c>
      <c r="HF28" s="38"/>
      <c r="HG28" s="409">
        <f t="shared" si="25"/>
        <v>44772000</v>
      </c>
      <c r="HH28" s="38"/>
      <c r="HI28" s="409">
        <f t="shared" si="26"/>
        <v>44832000</v>
      </c>
      <c r="HJ28" s="38"/>
      <c r="HK28" s="536"/>
      <c r="HL28" s="38"/>
      <c r="HM28" s="409">
        <f t="shared" si="27"/>
        <v>75832000</v>
      </c>
      <c r="HN28" s="38"/>
      <c r="HO28" s="409">
        <f t="shared" si="27"/>
        <v>75832000</v>
      </c>
    </row>
    <row r="29" spans="1:223" ht="15" customHeight="1">
      <c r="A29" s="116" t="s">
        <v>165</v>
      </c>
      <c r="B29" s="38"/>
      <c r="C29" s="142">
        <v>3579</v>
      </c>
      <c r="D29" s="38"/>
      <c r="E29" s="142">
        <v>3582</v>
      </c>
      <c r="F29" s="38"/>
      <c r="G29" s="142">
        <v>3787</v>
      </c>
      <c r="H29" s="38"/>
      <c r="I29" s="142">
        <v>9781</v>
      </c>
      <c r="J29" s="38"/>
      <c r="K29" s="142">
        <v>9788</v>
      </c>
      <c r="L29" s="38"/>
      <c r="M29" s="142">
        <v>10078</v>
      </c>
      <c r="N29" s="38"/>
      <c r="O29" s="142">
        <v>12793</v>
      </c>
      <c r="P29" s="38"/>
      <c r="Q29" s="142">
        <v>12699</v>
      </c>
      <c r="R29" s="38"/>
      <c r="S29" s="142">
        <v>12502</v>
      </c>
      <c r="T29" s="38"/>
      <c r="U29" s="142">
        <v>13096</v>
      </c>
      <c r="V29" s="38"/>
      <c r="W29" s="142">
        <v>13272</v>
      </c>
      <c r="X29" s="38"/>
      <c r="Y29" s="142">
        <v>13510</v>
      </c>
      <c r="Z29" s="38"/>
      <c r="AA29" s="142">
        <v>14817</v>
      </c>
      <c r="AB29" s="38"/>
      <c r="AC29" s="142">
        <v>14787</v>
      </c>
      <c r="AD29" s="38"/>
      <c r="AE29" s="142">
        <v>14892</v>
      </c>
      <c r="AF29" s="38"/>
      <c r="AG29" s="142">
        <v>12719</v>
      </c>
      <c r="AH29" s="38"/>
      <c r="AI29" s="142">
        <v>13158</v>
      </c>
      <c r="AJ29" s="38"/>
      <c r="AK29" s="142">
        <v>13174</v>
      </c>
      <c r="AL29" s="38"/>
      <c r="AM29" s="142">
        <v>13904</v>
      </c>
      <c r="AN29" s="38"/>
      <c r="AO29" s="142">
        <v>13762</v>
      </c>
      <c r="AP29" s="38"/>
      <c r="AQ29" s="142">
        <v>15437</v>
      </c>
      <c r="AR29" s="38"/>
      <c r="AS29" s="142">
        <v>16472</v>
      </c>
      <c r="AT29" s="38"/>
      <c r="AU29" s="142">
        <v>17023</v>
      </c>
      <c r="AV29" s="38"/>
      <c r="AW29" s="142">
        <v>17859</v>
      </c>
      <c r="AX29" s="38"/>
      <c r="AY29" s="142">
        <v>19335</v>
      </c>
      <c r="AZ29" s="38"/>
      <c r="BA29" s="142">
        <v>21009</v>
      </c>
      <c r="BB29" s="38"/>
      <c r="BC29" s="142">
        <v>23631</v>
      </c>
      <c r="BD29" s="38"/>
      <c r="BE29" s="142">
        <v>26843</v>
      </c>
      <c r="BF29" s="38"/>
      <c r="BG29" s="142">
        <v>27410</v>
      </c>
      <c r="BH29" s="38"/>
      <c r="BI29" s="142">
        <v>27642</v>
      </c>
      <c r="BJ29" s="38"/>
      <c r="BK29" s="142">
        <v>28379.34</v>
      </c>
      <c r="BL29" s="38"/>
      <c r="BM29" s="268">
        <v>28295.439839999999</v>
      </c>
      <c r="BN29" s="38"/>
      <c r="BO29" s="268">
        <v>29561.26484</v>
      </c>
      <c r="BP29" s="38"/>
      <c r="BQ29" s="268">
        <v>30967</v>
      </c>
      <c r="BR29" s="38"/>
      <c r="BS29" s="349">
        <v>32207000</v>
      </c>
      <c r="BT29" s="38"/>
      <c r="BU29" s="349">
        <v>33175898.399999999</v>
      </c>
      <c r="BV29" s="38"/>
      <c r="BW29" s="349">
        <v>34274000</v>
      </c>
      <c r="BX29" s="38"/>
      <c r="BY29" s="349">
        <v>35613000</v>
      </c>
      <c r="BZ29" s="38"/>
      <c r="CA29" s="349">
        <v>36413000</v>
      </c>
      <c r="CB29" s="38"/>
      <c r="CC29" s="349">
        <v>44870000</v>
      </c>
      <c r="CD29" s="38"/>
      <c r="CE29" s="349">
        <v>53531000</v>
      </c>
      <c r="CF29" s="38"/>
      <c r="CG29" s="349">
        <f>[16]BS_PT!$Q$37</f>
        <v>65497000</v>
      </c>
      <c r="CH29" s="38"/>
      <c r="CI29" s="349">
        <v>65826000</v>
      </c>
      <c r="CJ29" s="38"/>
      <c r="CK29" s="349">
        <v>64771000</v>
      </c>
      <c r="CL29" s="38"/>
      <c r="CM29" s="349">
        <v>68703000</v>
      </c>
      <c r="CN29" s="38"/>
      <c r="CO29" s="349">
        <v>50428000</v>
      </c>
      <c r="CP29" s="38"/>
      <c r="CQ29" s="349">
        <v>53853000</v>
      </c>
      <c r="CR29" s="38"/>
      <c r="CS29" s="349">
        <v>56301000</v>
      </c>
      <c r="CT29" s="38"/>
      <c r="CU29" s="349">
        <v>56512000</v>
      </c>
      <c r="CV29" s="38"/>
      <c r="CW29" s="349">
        <v>60915000</v>
      </c>
      <c r="CX29" s="38"/>
      <c r="CY29" s="349">
        <v>114539000</v>
      </c>
      <c r="CZ29" s="38"/>
      <c r="DA29" s="349">
        <v>125876000</v>
      </c>
      <c r="DB29" s="38"/>
      <c r="DC29" s="535"/>
      <c r="DD29" s="38"/>
      <c r="DE29" s="349">
        <v>135871000</v>
      </c>
      <c r="DF29" s="38"/>
      <c r="DG29" s="349">
        <v>133665000</v>
      </c>
      <c r="DH29" s="38"/>
      <c r="DI29" s="116" t="s">
        <v>443</v>
      </c>
      <c r="DJ29" s="38"/>
      <c r="DK29" s="142">
        <v>3579</v>
      </c>
      <c r="DL29" s="38"/>
      <c r="DM29" s="142">
        <v>3582</v>
      </c>
      <c r="DN29" s="38"/>
      <c r="DO29" s="142">
        <v>3787</v>
      </c>
      <c r="DP29" s="38"/>
      <c r="DQ29" s="142">
        <v>9781</v>
      </c>
      <c r="DR29" s="38"/>
      <c r="DS29" s="142">
        <v>9788</v>
      </c>
      <c r="DT29" s="38"/>
      <c r="DU29" s="142">
        <v>10078</v>
      </c>
      <c r="DV29" s="38"/>
      <c r="DW29" s="142">
        <v>12793</v>
      </c>
      <c r="DX29" s="38"/>
      <c r="DY29" s="142">
        <v>12699</v>
      </c>
      <c r="DZ29" s="38"/>
      <c r="EA29" s="142">
        <v>12502</v>
      </c>
      <c r="EB29" s="38"/>
      <c r="EC29" s="142">
        <v>13096</v>
      </c>
      <c r="ED29" s="38"/>
      <c r="EE29" s="142">
        <v>13272</v>
      </c>
      <c r="EF29" s="38"/>
      <c r="EG29" s="142">
        <v>13510</v>
      </c>
      <c r="EH29" s="38"/>
      <c r="EI29" s="142">
        <v>14817</v>
      </c>
      <c r="EJ29" s="38"/>
      <c r="EK29" s="142">
        <v>14787</v>
      </c>
      <c r="EL29" s="38"/>
      <c r="EM29" s="142">
        <v>14892</v>
      </c>
      <c r="EN29" s="38"/>
      <c r="EO29" s="142">
        <v>12719</v>
      </c>
      <c r="EP29" s="38"/>
      <c r="EQ29" s="142">
        <v>13158</v>
      </c>
      <c r="ER29" s="38"/>
      <c r="ES29" s="142">
        <v>13174</v>
      </c>
      <c r="ET29" s="38"/>
      <c r="EU29" s="142">
        <v>13904</v>
      </c>
      <c r="EV29" s="38"/>
      <c r="EW29" s="142">
        <v>13762</v>
      </c>
      <c r="EX29" s="38"/>
      <c r="EY29" s="142">
        <v>15437</v>
      </c>
      <c r="EZ29" s="38"/>
      <c r="FA29" s="142">
        <v>16472</v>
      </c>
      <c r="FB29" s="38"/>
      <c r="FC29" s="142">
        <v>17023</v>
      </c>
      <c r="FD29" s="38"/>
      <c r="FE29" s="142">
        <v>17859</v>
      </c>
      <c r="FF29" s="38"/>
      <c r="FG29" s="142">
        <v>19335</v>
      </c>
      <c r="FH29" s="38"/>
      <c r="FI29" s="142">
        <v>21009</v>
      </c>
      <c r="FJ29" s="38"/>
      <c r="FK29" s="142">
        <v>23631</v>
      </c>
      <c r="FL29" s="38"/>
      <c r="FM29" s="142">
        <v>26843</v>
      </c>
      <c r="FN29" s="38"/>
      <c r="FO29" s="142">
        <v>27410</v>
      </c>
      <c r="FP29" s="38"/>
      <c r="FQ29" s="142">
        <v>27642</v>
      </c>
      <c r="FR29" s="38"/>
      <c r="FS29" s="142">
        <v>28379.34</v>
      </c>
      <c r="FT29" s="38"/>
      <c r="FU29" s="142">
        <v>28295.439839999999</v>
      </c>
      <c r="FV29" s="38"/>
      <c r="FW29" s="142">
        <v>29561.26484</v>
      </c>
      <c r="FX29" s="38"/>
      <c r="FY29" s="142">
        <v>30967</v>
      </c>
      <c r="FZ29" s="38"/>
      <c r="GA29" s="349">
        <v>32207000</v>
      </c>
      <c r="GB29" s="38"/>
      <c r="GC29" s="349">
        <v>33175898.399999999</v>
      </c>
      <c r="GD29" s="38"/>
      <c r="GE29" s="349">
        <f t="shared" si="10"/>
        <v>34274000</v>
      </c>
      <c r="GF29" s="38"/>
      <c r="GG29" s="349">
        <f t="shared" si="11"/>
        <v>35613000</v>
      </c>
      <c r="GH29" s="38"/>
      <c r="GI29" s="349">
        <f t="shared" si="12"/>
        <v>36413000</v>
      </c>
      <c r="GJ29" s="38"/>
      <c r="GK29" s="349">
        <f t="shared" si="13"/>
        <v>44870000</v>
      </c>
      <c r="GL29" s="38"/>
      <c r="GM29" s="349">
        <f t="shared" si="14"/>
        <v>53531000</v>
      </c>
      <c r="GN29" s="38"/>
      <c r="GO29" s="349">
        <f t="shared" si="15"/>
        <v>65497000</v>
      </c>
      <c r="GP29" s="38"/>
      <c r="GQ29" s="349">
        <f t="shared" si="17"/>
        <v>65826000</v>
      </c>
      <c r="GR29" s="38"/>
      <c r="GS29" s="349">
        <f t="shared" si="18"/>
        <v>64771000</v>
      </c>
      <c r="GT29" s="38"/>
      <c r="GU29" s="349">
        <f t="shared" si="19"/>
        <v>68703000</v>
      </c>
      <c r="GV29" s="38"/>
      <c r="GW29" s="349">
        <f t="shared" si="20"/>
        <v>50428000</v>
      </c>
      <c r="GX29" s="38"/>
      <c r="GY29" s="349">
        <f t="shared" si="21"/>
        <v>53853000</v>
      </c>
      <c r="GZ29" s="38"/>
      <c r="HA29" s="349">
        <f t="shared" si="22"/>
        <v>56301000</v>
      </c>
      <c r="HB29" s="38"/>
      <c r="HC29" s="349">
        <f t="shared" si="23"/>
        <v>56512000</v>
      </c>
      <c r="HD29" s="38"/>
      <c r="HE29" s="349">
        <f t="shared" si="24"/>
        <v>60915000</v>
      </c>
      <c r="HF29" s="38"/>
      <c r="HG29" s="349">
        <f t="shared" si="25"/>
        <v>114539000</v>
      </c>
      <c r="HH29" s="38"/>
      <c r="HI29" s="349">
        <f t="shared" si="26"/>
        <v>125876000</v>
      </c>
      <c r="HJ29" s="38"/>
      <c r="HK29" s="535"/>
      <c r="HL29" s="38"/>
      <c r="HM29" s="349">
        <f t="shared" si="27"/>
        <v>135871000</v>
      </c>
      <c r="HN29" s="38"/>
      <c r="HO29" s="349">
        <f t="shared" si="27"/>
        <v>133665000</v>
      </c>
    </row>
    <row r="30" spans="1:223" ht="13.5" customHeight="1">
      <c r="A30" s="406" t="s">
        <v>339</v>
      </c>
      <c r="B30" s="38"/>
      <c r="C30" s="407"/>
      <c r="D30" s="38"/>
      <c r="E30" s="407"/>
      <c r="F30" s="38"/>
      <c r="G30" s="407"/>
      <c r="H30" s="38"/>
      <c r="I30" s="407"/>
      <c r="J30" s="38"/>
      <c r="K30" s="407"/>
      <c r="L30" s="38"/>
      <c r="M30" s="407"/>
      <c r="N30" s="38"/>
      <c r="O30" s="407"/>
      <c r="P30" s="38"/>
      <c r="Q30" s="407"/>
      <c r="R30" s="38"/>
      <c r="S30" s="407"/>
      <c r="T30" s="38"/>
      <c r="U30" s="407"/>
      <c r="V30" s="38"/>
      <c r="W30" s="407"/>
      <c r="X30" s="38"/>
      <c r="Y30" s="407"/>
      <c r="Z30" s="38"/>
      <c r="AA30" s="407"/>
      <c r="AB30" s="38"/>
      <c r="AC30" s="407"/>
      <c r="AD30" s="38"/>
      <c r="AE30" s="407"/>
      <c r="AF30" s="38"/>
      <c r="AG30" s="407"/>
      <c r="AH30" s="38"/>
      <c r="AI30" s="407"/>
      <c r="AJ30" s="38"/>
      <c r="AK30" s="407"/>
      <c r="AL30" s="38"/>
      <c r="AM30" s="407"/>
      <c r="AN30" s="38"/>
      <c r="AO30" s="407"/>
      <c r="AP30" s="38"/>
      <c r="AQ30" s="407"/>
      <c r="AR30" s="38"/>
      <c r="AS30" s="407"/>
      <c r="AT30" s="38"/>
      <c r="AU30" s="407"/>
      <c r="AV30" s="38"/>
      <c r="AW30" s="407"/>
      <c r="AX30" s="38"/>
      <c r="AY30" s="407"/>
      <c r="AZ30" s="38"/>
      <c r="BA30" s="407"/>
      <c r="BB30" s="38"/>
      <c r="BC30" s="407"/>
      <c r="BD30" s="38"/>
      <c r="BE30" s="407"/>
      <c r="BF30" s="38"/>
      <c r="BG30" s="407"/>
      <c r="BH30" s="38"/>
      <c r="BI30" s="407"/>
      <c r="BJ30" s="38"/>
      <c r="BK30" s="407"/>
      <c r="BL30" s="38"/>
      <c r="BM30" s="408"/>
      <c r="BN30" s="38"/>
      <c r="BO30" s="408"/>
      <c r="BP30" s="38"/>
      <c r="BQ30" s="408"/>
      <c r="BR30" s="38"/>
      <c r="BS30" s="409"/>
      <c r="BT30" s="38"/>
      <c r="BU30" s="409"/>
      <c r="BV30" s="38"/>
      <c r="BW30" s="409"/>
      <c r="BX30" s="38"/>
      <c r="BY30" s="409"/>
      <c r="BZ30" s="38"/>
      <c r="CA30" s="409"/>
      <c r="CB30" s="38"/>
      <c r="CC30" s="409"/>
      <c r="CD30" s="38"/>
      <c r="CE30" s="409"/>
      <c r="CF30" s="38"/>
      <c r="CG30" s="409"/>
      <c r="CH30" s="38"/>
      <c r="CI30" s="409"/>
      <c r="CJ30" s="38"/>
      <c r="CK30" s="409"/>
      <c r="CL30" s="38"/>
      <c r="CM30" s="409"/>
      <c r="CN30" s="38"/>
      <c r="CO30" s="409"/>
      <c r="CP30" s="38"/>
      <c r="CQ30" s="409"/>
      <c r="CR30" s="38"/>
      <c r="CS30" s="409">
        <v>1149000</v>
      </c>
      <c r="CT30" s="38"/>
      <c r="CU30" s="409">
        <v>0</v>
      </c>
      <c r="CV30" s="38"/>
      <c r="CW30" s="409">
        <v>0</v>
      </c>
      <c r="CX30" s="38"/>
      <c r="CY30" s="409">
        <v>0</v>
      </c>
      <c r="CZ30" s="38"/>
      <c r="DA30" s="409">
        <v>0</v>
      </c>
      <c r="DB30" s="38"/>
      <c r="DC30" s="536"/>
      <c r="DD30" s="38"/>
      <c r="DE30" s="409">
        <v>29623000</v>
      </c>
      <c r="DF30" s="38"/>
      <c r="DG30" s="409">
        <v>2747000</v>
      </c>
      <c r="DH30" s="38"/>
      <c r="DI30" s="406" t="s">
        <v>253</v>
      </c>
      <c r="DJ30" s="38"/>
      <c r="DK30" s="407">
        <v>3579</v>
      </c>
      <c r="DL30" s="38"/>
      <c r="DM30" s="407">
        <v>3582</v>
      </c>
      <c r="DN30" s="38"/>
      <c r="DO30" s="407">
        <v>3787</v>
      </c>
      <c r="DP30" s="38"/>
      <c r="DQ30" s="407">
        <v>9781</v>
      </c>
      <c r="DR30" s="38"/>
      <c r="DS30" s="407">
        <v>9788</v>
      </c>
      <c r="DT30" s="38"/>
      <c r="DU30" s="407">
        <v>10078</v>
      </c>
      <c r="DV30" s="38"/>
      <c r="DW30" s="407">
        <v>12793</v>
      </c>
      <c r="DX30" s="38"/>
      <c r="DY30" s="407">
        <v>12699</v>
      </c>
      <c r="DZ30" s="38"/>
      <c r="EA30" s="407">
        <v>12502</v>
      </c>
      <c r="EB30" s="38"/>
      <c r="EC30" s="407">
        <v>13096</v>
      </c>
      <c r="ED30" s="38"/>
      <c r="EE30" s="407">
        <v>13272</v>
      </c>
      <c r="EF30" s="38"/>
      <c r="EG30" s="407">
        <v>13510</v>
      </c>
      <c r="EH30" s="38"/>
      <c r="EI30" s="407">
        <v>14817</v>
      </c>
      <c r="EJ30" s="38"/>
      <c r="EK30" s="407">
        <v>14787</v>
      </c>
      <c r="EL30" s="38"/>
      <c r="EM30" s="407">
        <v>14892</v>
      </c>
      <c r="EN30" s="38"/>
      <c r="EO30" s="407">
        <v>12719</v>
      </c>
      <c r="EP30" s="38"/>
      <c r="EQ30" s="407">
        <v>13158</v>
      </c>
      <c r="ER30" s="38"/>
      <c r="ES30" s="407">
        <v>13174</v>
      </c>
      <c r="ET30" s="38"/>
      <c r="EU30" s="407">
        <v>13904</v>
      </c>
      <c r="EV30" s="38"/>
      <c r="EW30" s="407">
        <v>13762</v>
      </c>
      <c r="EX30" s="38"/>
      <c r="EY30" s="407">
        <v>15437</v>
      </c>
      <c r="EZ30" s="38"/>
      <c r="FA30" s="407">
        <v>16472</v>
      </c>
      <c r="FB30" s="38"/>
      <c r="FC30" s="407">
        <v>17023</v>
      </c>
      <c r="FD30" s="38"/>
      <c r="FE30" s="407">
        <v>17859</v>
      </c>
      <c r="FF30" s="38"/>
      <c r="FG30" s="407">
        <v>19335</v>
      </c>
      <c r="FH30" s="38"/>
      <c r="FI30" s="407">
        <v>21009</v>
      </c>
      <c r="FJ30" s="38"/>
      <c r="FK30" s="407">
        <v>23631</v>
      </c>
      <c r="FL30" s="38"/>
      <c r="FM30" s="407">
        <v>26843</v>
      </c>
      <c r="FN30" s="38"/>
      <c r="FO30" s="407">
        <v>27410</v>
      </c>
      <c r="FP30" s="38"/>
      <c r="FQ30" s="407">
        <v>27642</v>
      </c>
      <c r="FR30" s="38"/>
      <c r="FS30" s="407">
        <v>28379.34</v>
      </c>
      <c r="FT30" s="38"/>
      <c r="FU30" s="407">
        <v>28295.439839999999</v>
      </c>
      <c r="FV30" s="38"/>
      <c r="FW30" s="407">
        <v>29561.26484</v>
      </c>
      <c r="FX30" s="38"/>
      <c r="FY30" s="407">
        <v>30967</v>
      </c>
      <c r="FZ30" s="38"/>
      <c r="GA30" s="409">
        <v>32207000</v>
      </c>
      <c r="GB30" s="38"/>
      <c r="GC30" s="409">
        <v>33175898.399999999</v>
      </c>
      <c r="GD30" s="38"/>
      <c r="GE30" s="409">
        <f>BW30</f>
        <v>0</v>
      </c>
      <c r="GF30" s="38"/>
      <c r="GG30" s="409">
        <f>BY30</f>
        <v>0</v>
      </c>
      <c r="GH30" s="38"/>
      <c r="GI30" s="409">
        <f>CA30</f>
        <v>0</v>
      </c>
      <c r="GJ30" s="38"/>
      <c r="GK30" s="409">
        <f>CC30</f>
        <v>0</v>
      </c>
      <c r="GL30" s="38"/>
      <c r="GM30" s="409">
        <f>CE30</f>
        <v>0</v>
      </c>
      <c r="GN30" s="38"/>
      <c r="GO30" s="409">
        <f>CG30</f>
        <v>0</v>
      </c>
      <c r="GP30" s="38"/>
      <c r="GQ30" s="409">
        <f>CI30</f>
        <v>0</v>
      </c>
      <c r="GR30" s="38"/>
      <c r="GS30" s="409">
        <f>CK30</f>
        <v>0</v>
      </c>
      <c r="GT30" s="38"/>
      <c r="GU30" s="409">
        <f>CM30</f>
        <v>0</v>
      </c>
      <c r="GV30" s="38"/>
      <c r="GW30" s="409">
        <f>CO30</f>
        <v>0</v>
      </c>
      <c r="GX30" s="38"/>
      <c r="GY30" s="409">
        <f t="shared" si="21"/>
        <v>0</v>
      </c>
      <c r="GZ30" s="38"/>
      <c r="HA30" s="409">
        <f t="shared" si="22"/>
        <v>1149000</v>
      </c>
      <c r="HB30" s="38"/>
      <c r="HC30" s="409">
        <f t="shared" si="23"/>
        <v>0</v>
      </c>
      <c r="HD30" s="38"/>
      <c r="HE30" s="409">
        <f t="shared" si="24"/>
        <v>0</v>
      </c>
      <c r="HF30" s="38"/>
      <c r="HG30" s="409">
        <f t="shared" si="25"/>
        <v>0</v>
      </c>
      <c r="HH30" s="38"/>
      <c r="HI30" s="409">
        <f t="shared" si="26"/>
        <v>0</v>
      </c>
      <c r="HJ30" s="38"/>
      <c r="HK30" s="536"/>
      <c r="HL30" s="38"/>
      <c r="HM30" s="409">
        <f t="shared" si="27"/>
        <v>29623000</v>
      </c>
      <c r="HN30" s="38"/>
      <c r="HO30" s="409">
        <f t="shared" si="27"/>
        <v>2747000</v>
      </c>
    </row>
    <row r="31" spans="1:223" ht="15" customHeight="1">
      <c r="A31" s="116" t="s">
        <v>48</v>
      </c>
      <c r="B31" s="38"/>
      <c r="C31" s="142">
        <v>0</v>
      </c>
      <c r="D31" s="38"/>
      <c r="E31" s="142">
        <v>32</v>
      </c>
      <c r="F31" s="38"/>
      <c r="G31" s="142">
        <v>36</v>
      </c>
      <c r="H31" s="38"/>
      <c r="I31" s="142">
        <v>862</v>
      </c>
      <c r="J31" s="38"/>
      <c r="K31" s="142">
        <v>2929</v>
      </c>
      <c r="L31" s="38"/>
      <c r="M31" s="142">
        <v>16547.741000000002</v>
      </c>
      <c r="N31" s="38"/>
      <c r="O31" s="142">
        <v>1027</v>
      </c>
      <c r="P31" s="38"/>
      <c r="Q31" s="142">
        <v>6738</v>
      </c>
      <c r="R31" s="38"/>
      <c r="S31" s="142">
        <v>7256</v>
      </c>
      <c r="T31" s="38"/>
      <c r="U31" s="142">
        <v>7556</v>
      </c>
      <c r="V31" s="38"/>
      <c r="W31" s="142">
        <v>8755</v>
      </c>
      <c r="X31" s="38"/>
      <c r="Y31" s="142">
        <v>11303</v>
      </c>
      <c r="Z31" s="38"/>
      <c r="AA31" s="142">
        <v>19096</v>
      </c>
      <c r="AB31" s="38"/>
      <c r="AC31" s="142">
        <v>29393</v>
      </c>
      <c r="AD31" s="38"/>
      <c r="AE31" s="142">
        <v>7015</v>
      </c>
      <c r="AF31" s="38"/>
      <c r="AG31" s="142">
        <v>7845</v>
      </c>
      <c r="AH31" s="38"/>
      <c r="AI31" s="142">
        <v>5573</v>
      </c>
      <c r="AJ31" s="38"/>
      <c r="AK31" s="142">
        <v>7048</v>
      </c>
      <c r="AL31" s="38"/>
      <c r="AM31" s="142">
        <v>10533</v>
      </c>
      <c r="AN31" s="38"/>
      <c r="AO31" s="142">
        <v>13489</v>
      </c>
      <c r="AP31" s="38"/>
      <c r="AQ31" s="142">
        <v>14997</v>
      </c>
      <c r="AR31" s="38"/>
      <c r="AS31" s="142">
        <v>16474</v>
      </c>
      <c r="AT31" s="38"/>
      <c r="AU31" s="142">
        <v>19895</v>
      </c>
      <c r="AV31" s="38"/>
      <c r="AW31" s="142">
        <v>20198</v>
      </c>
      <c r="AX31" s="38"/>
      <c r="AY31" s="142">
        <v>21640</v>
      </c>
      <c r="AZ31" s="38"/>
      <c r="BA31" s="142">
        <v>18202</v>
      </c>
      <c r="BB31" s="38"/>
      <c r="BC31" s="142">
        <v>18548</v>
      </c>
      <c r="BD31" s="38"/>
      <c r="BE31" s="142">
        <v>16975</v>
      </c>
      <c r="BF31" s="38"/>
      <c r="BG31" s="142">
        <v>16485</v>
      </c>
      <c r="BH31" s="38"/>
      <c r="BI31" s="142">
        <v>17530</v>
      </c>
      <c r="BJ31" s="38"/>
      <c r="BK31" s="142">
        <v>16575.053</v>
      </c>
      <c r="BL31" s="38"/>
      <c r="BM31" s="268">
        <v>18300.906260000003</v>
      </c>
      <c r="BN31" s="38"/>
      <c r="BO31" s="268">
        <v>17023.015480000002</v>
      </c>
      <c r="BP31" s="38"/>
      <c r="BQ31" s="268">
        <v>17126</v>
      </c>
      <c r="BR31" s="38"/>
      <c r="BS31" s="349">
        <v>18203000</v>
      </c>
      <c r="BT31" s="38"/>
      <c r="BU31" s="349">
        <v>18690543.260000002</v>
      </c>
      <c r="BV31" s="38"/>
      <c r="BW31" s="349">
        <v>34165000</v>
      </c>
      <c r="BX31" s="38"/>
      <c r="BY31" s="349">
        <v>35585000</v>
      </c>
      <c r="BZ31" s="38"/>
      <c r="CA31" s="349">
        <v>39316000</v>
      </c>
      <c r="CB31" s="38"/>
      <c r="CC31" s="349">
        <v>41526000</v>
      </c>
      <c r="CD31" s="38"/>
      <c r="CE31" s="349">
        <v>31181000</v>
      </c>
      <c r="CF31" s="38"/>
      <c r="CG31" s="349">
        <f>[16]BS_PT!$Q$39</f>
        <v>32541000</v>
      </c>
      <c r="CH31" s="38"/>
      <c r="CI31" s="349">
        <v>171612000</v>
      </c>
      <c r="CJ31" s="38"/>
      <c r="CK31" s="349">
        <v>207267000</v>
      </c>
      <c r="CL31" s="38"/>
      <c r="CM31" s="349">
        <v>114461000</v>
      </c>
      <c r="CN31" s="38"/>
      <c r="CO31" s="349">
        <v>0</v>
      </c>
      <c r="CP31" s="38"/>
      <c r="CQ31" s="349">
        <v>0</v>
      </c>
      <c r="CR31" s="38"/>
      <c r="CS31" s="349">
        <v>47833000</v>
      </c>
      <c r="CT31" s="38"/>
      <c r="CU31" s="349">
        <v>51853000</v>
      </c>
      <c r="CV31" s="38"/>
      <c r="CW31" s="349">
        <v>54969000</v>
      </c>
      <c r="CX31" s="38"/>
      <c r="CY31" s="349">
        <v>30547000</v>
      </c>
      <c r="CZ31" s="38"/>
      <c r="DA31" s="349">
        <v>28720000</v>
      </c>
      <c r="DB31" s="38"/>
      <c r="DC31" s="535"/>
      <c r="DD31" s="38"/>
      <c r="DE31" s="349">
        <v>44446000</v>
      </c>
      <c r="DF31" s="38"/>
      <c r="DG31" s="349">
        <v>48929000</v>
      </c>
      <c r="DH31" s="38"/>
      <c r="DI31" s="116" t="s">
        <v>444</v>
      </c>
      <c r="DJ31" s="38"/>
      <c r="DK31" s="142">
        <v>0</v>
      </c>
      <c r="DL31" s="38"/>
      <c r="DM31" s="142">
        <v>32</v>
      </c>
      <c r="DN31" s="38"/>
      <c r="DO31" s="142">
        <v>36</v>
      </c>
      <c r="DP31" s="38"/>
      <c r="DQ31" s="142">
        <v>862</v>
      </c>
      <c r="DR31" s="38"/>
      <c r="DS31" s="142">
        <v>2929</v>
      </c>
      <c r="DT31" s="38"/>
      <c r="DU31" s="142">
        <v>16547.741000000002</v>
      </c>
      <c r="DV31" s="38"/>
      <c r="DW31" s="142">
        <v>1027</v>
      </c>
      <c r="DX31" s="38"/>
      <c r="DY31" s="142">
        <v>6738</v>
      </c>
      <c r="DZ31" s="38"/>
      <c r="EA31" s="142">
        <v>7256</v>
      </c>
      <c r="EB31" s="38"/>
      <c r="EC31" s="142">
        <v>7556</v>
      </c>
      <c r="ED31" s="38"/>
      <c r="EE31" s="142">
        <v>8755</v>
      </c>
      <c r="EF31" s="38"/>
      <c r="EG31" s="142">
        <v>11303</v>
      </c>
      <c r="EH31" s="38"/>
      <c r="EI31" s="142">
        <v>19096</v>
      </c>
      <c r="EJ31" s="38"/>
      <c r="EK31" s="142">
        <v>29393</v>
      </c>
      <c r="EL31" s="38"/>
      <c r="EM31" s="142">
        <v>7015</v>
      </c>
      <c r="EN31" s="38"/>
      <c r="EO31" s="142">
        <v>7845</v>
      </c>
      <c r="EP31" s="38"/>
      <c r="EQ31" s="142">
        <v>5573</v>
      </c>
      <c r="ER31" s="38"/>
      <c r="ES31" s="142">
        <v>7048</v>
      </c>
      <c r="ET31" s="38"/>
      <c r="EU31" s="142">
        <v>10533</v>
      </c>
      <c r="EV31" s="38"/>
      <c r="EW31" s="142">
        <v>13489</v>
      </c>
      <c r="EX31" s="38"/>
      <c r="EY31" s="142">
        <v>14997</v>
      </c>
      <c r="EZ31" s="38"/>
      <c r="FA31" s="142">
        <v>16474</v>
      </c>
      <c r="FB31" s="38"/>
      <c r="FC31" s="142">
        <v>19895</v>
      </c>
      <c r="FD31" s="38"/>
      <c r="FE31" s="142">
        <v>20198</v>
      </c>
      <c r="FF31" s="38"/>
      <c r="FG31" s="142">
        <v>21640</v>
      </c>
      <c r="FH31" s="38"/>
      <c r="FI31" s="142">
        <v>18202</v>
      </c>
      <c r="FJ31" s="38"/>
      <c r="FK31" s="142">
        <v>18548</v>
      </c>
      <c r="FL31" s="38"/>
      <c r="FM31" s="142">
        <v>16975</v>
      </c>
      <c r="FN31" s="38"/>
      <c r="FO31" s="142">
        <v>16485</v>
      </c>
      <c r="FP31" s="38"/>
      <c r="FQ31" s="142">
        <v>17530</v>
      </c>
      <c r="FR31" s="38"/>
      <c r="FS31" s="142">
        <v>16575.053</v>
      </c>
      <c r="FT31" s="38"/>
      <c r="FU31" s="142">
        <v>18300.906260000003</v>
      </c>
      <c r="FV31" s="38"/>
      <c r="FW31" s="142">
        <v>17023.015480000002</v>
      </c>
      <c r="FX31" s="38"/>
      <c r="FY31" s="142">
        <v>17126</v>
      </c>
      <c r="FZ31" s="38"/>
      <c r="GA31" s="349">
        <v>18203000</v>
      </c>
      <c r="GB31" s="38"/>
      <c r="GC31" s="349">
        <v>18690543.260000002</v>
      </c>
      <c r="GD31" s="38"/>
      <c r="GE31" s="349">
        <f t="shared" si="10"/>
        <v>34165000</v>
      </c>
      <c r="GF31" s="38"/>
      <c r="GG31" s="349">
        <f t="shared" si="11"/>
        <v>35585000</v>
      </c>
      <c r="GH31" s="38"/>
      <c r="GI31" s="349">
        <f t="shared" si="12"/>
        <v>39316000</v>
      </c>
      <c r="GJ31" s="38"/>
      <c r="GK31" s="349">
        <f t="shared" si="13"/>
        <v>41526000</v>
      </c>
      <c r="GL31" s="38"/>
      <c r="GM31" s="349">
        <f t="shared" si="14"/>
        <v>31181000</v>
      </c>
      <c r="GN31" s="38"/>
      <c r="GO31" s="349">
        <f t="shared" si="15"/>
        <v>32541000</v>
      </c>
      <c r="GP31" s="38"/>
      <c r="GQ31" s="349">
        <f t="shared" si="17"/>
        <v>171612000</v>
      </c>
      <c r="GR31" s="38"/>
      <c r="GS31" s="349">
        <f t="shared" si="18"/>
        <v>207267000</v>
      </c>
      <c r="GT31" s="38"/>
      <c r="GU31" s="349">
        <f t="shared" si="19"/>
        <v>114461000</v>
      </c>
      <c r="GV31" s="38"/>
      <c r="GW31" s="349">
        <f t="shared" si="20"/>
        <v>0</v>
      </c>
      <c r="GX31" s="38"/>
      <c r="GY31" s="349">
        <f t="shared" si="21"/>
        <v>0</v>
      </c>
      <c r="GZ31" s="38"/>
      <c r="HA31" s="349">
        <f t="shared" si="22"/>
        <v>47833000</v>
      </c>
      <c r="HB31" s="38"/>
      <c r="HC31" s="349">
        <f t="shared" si="23"/>
        <v>51853000</v>
      </c>
      <c r="HD31" s="38"/>
      <c r="HE31" s="349">
        <f t="shared" si="24"/>
        <v>54969000</v>
      </c>
      <c r="HF31" s="38"/>
      <c r="HG31" s="349">
        <f t="shared" si="25"/>
        <v>30547000</v>
      </c>
      <c r="HH31" s="38"/>
      <c r="HI31" s="349">
        <f t="shared" si="26"/>
        <v>28720000</v>
      </c>
      <c r="HJ31" s="38"/>
      <c r="HK31" s="535"/>
      <c r="HL31" s="38"/>
      <c r="HM31" s="349">
        <f t="shared" si="27"/>
        <v>44446000</v>
      </c>
      <c r="HN31" s="38"/>
      <c r="HO31" s="349">
        <f t="shared" si="27"/>
        <v>48929000</v>
      </c>
    </row>
    <row r="32" spans="1:223" ht="13.5" customHeight="1">
      <c r="A32" s="406" t="s">
        <v>270</v>
      </c>
      <c r="B32" s="38"/>
      <c r="C32" s="407">
        <v>2729046</v>
      </c>
      <c r="D32" s="38"/>
      <c r="E32" s="407">
        <v>2686422</v>
      </c>
      <c r="F32" s="38"/>
      <c r="G32" s="407">
        <v>2894574</v>
      </c>
      <c r="H32" s="38"/>
      <c r="I32" s="407">
        <v>0</v>
      </c>
      <c r="J32" s="38"/>
      <c r="K32" s="407">
        <v>0</v>
      </c>
      <c r="L32" s="38"/>
      <c r="M32" s="407">
        <v>0</v>
      </c>
      <c r="N32" s="38"/>
      <c r="O32" s="407">
        <v>0</v>
      </c>
      <c r="P32" s="38"/>
      <c r="Q32" s="407">
        <v>0</v>
      </c>
      <c r="R32" s="38"/>
      <c r="S32" s="407">
        <v>0</v>
      </c>
      <c r="T32" s="38"/>
      <c r="U32" s="407">
        <v>0</v>
      </c>
      <c r="V32" s="38"/>
      <c r="W32" s="407">
        <v>0</v>
      </c>
      <c r="X32" s="38"/>
      <c r="Y32" s="407">
        <v>0</v>
      </c>
      <c r="Z32" s="38"/>
      <c r="AA32" s="407"/>
      <c r="AB32" s="38"/>
      <c r="AC32" s="407">
        <v>0</v>
      </c>
      <c r="AD32" s="38"/>
      <c r="AE32" s="407"/>
      <c r="AF32" s="38"/>
      <c r="AG32" s="407"/>
      <c r="AH32" s="38"/>
      <c r="AI32" s="407"/>
      <c r="AJ32" s="38"/>
      <c r="AK32" s="407">
        <v>0</v>
      </c>
      <c r="AL32" s="38"/>
      <c r="AM32" s="407"/>
      <c r="AN32" s="38"/>
      <c r="AO32" s="407"/>
      <c r="AP32" s="38"/>
      <c r="AQ32" s="407"/>
      <c r="AR32" s="38"/>
      <c r="AS32" s="407"/>
      <c r="AT32" s="38"/>
      <c r="AU32" s="407"/>
      <c r="AV32" s="38"/>
      <c r="AW32" s="407"/>
      <c r="AX32" s="38"/>
      <c r="AY32" s="407"/>
      <c r="AZ32" s="38"/>
      <c r="BA32" s="407"/>
      <c r="BB32" s="38"/>
      <c r="BC32" s="407"/>
      <c r="BD32" s="38"/>
      <c r="BE32" s="407"/>
      <c r="BF32" s="38"/>
      <c r="BG32" s="407"/>
      <c r="BH32" s="38"/>
      <c r="BI32" s="407"/>
      <c r="BJ32" s="38"/>
      <c r="BK32" s="407">
        <v>0</v>
      </c>
      <c r="BL32" s="38"/>
      <c r="BM32" s="408" t="s">
        <v>274</v>
      </c>
      <c r="BN32" s="38"/>
      <c r="BO32" s="408" t="s">
        <v>274</v>
      </c>
      <c r="BP32" s="38"/>
      <c r="BQ32" s="408" t="s">
        <v>274</v>
      </c>
      <c r="BR32" s="38"/>
      <c r="BS32" s="409" t="s">
        <v>274</v>
      </c>
      <c r="BT32" s="38"/>
      <c r="BU32" s="409" t="s">
        <v>626</v>
      </c>
      <c r="BV32" s="38"/>
      <c r="BW32" s="409">
        <v>0</v>
      </c>
      <c r="BX32" s="38"/>
      <c r="BY32" s="409">
        <v>0</v>
      </c>
      <c r="BZ32" s="38"/>
      <c r="CA32" s="409">
        <v>0</v>
      </c>
      <c r="CB32" s="38"/>
      <c r="CC32" s="409"/>
      <c r="CD32" s="38"/>
      <c r="CE32" s="409"/>
      <c r="CF32" s="38"/>
      <c r="CG32" s="409">
        <v>0</v>
      </c>
      <c r="CH32" s="38"/>
      <c r="CI32" s="409">
        <v>33844000</v>
      </c>
      <c r="CJ32" s="38"/>
      <c r="CK32" s="409">
        <v>35616000</v>
      </c>
      <c r="CL32" s="38"/>
      <c r="CM32" s="409">
        <v>36692000</v>
      </c>
      <c r="CN32" s="38"/>
      <c r="CO32" s="409">
        <v>39217000</v>
      </c>
      <c r="CP32" s="38"/>
      <c r="CQ32" s="409">
        <v>42869000</v>
      </c>
      <c r="CR32" s="38"/>
      <c r="CS32" s="409">
        <v>0</v>
      </c>
      <c r="CT32" s="38"/>
      <c r="CU32" s="409">
        <v>0</v>
      </c>
      <c r="CV32" s="38"/>
      <c r="CW32" s="409">
        <v>0</v>
      </c>
      <c r="CX32" s="38"/>
      <c r="CY32" s="409">
        <v>0</v>
      </c>
      <c r="CZ32" s="38"/>
      <c r="DA32" s="409">
        <v>0</v>
      </c>
      <c r="DB32" s="38"/>
      <c r="DC32" s="536"/>
      <c r="DD32" s="38"/>
      <c r="DE32" s="409"/>
      <c r="DF32" s="38"/>
      <c r="DI32" s="406" t="s">
        <v>271</v>
      </c>
      <c r="DJ32" s="38"/>
      <c r="DK32" s="407">
        <v>2729046</v>
      </c>
      <c r="DL32" s="38"/>
      <c r="DM32" s="407">
        <v>2686422</v>
      </c>
      <c r="DN32" s="38"/>
      <c r="DO32" s="407">
        <v>2894574</v>
      </c>
      <c r="DP32" s="38"/>
      <c r="DQ32" s="407">
        <v>0</v>
      </c>
      <c r="DR32" s="38"/>
      <c r="DS32" s="407">
        <v>0</v>
      </c>
      <c r="DT32" s="38"/>
      <c r="DU32" s="407">
        <v>0</v>
      </c>
      <c r="DV32" s="38"/>
      <c r="DW32" s="407">
        <v>0</v>
      </c>
      <c r="DX32" s="38"/>
      <c r="DY32" s="407">
        <v>0</v>
      </c>
      <c r="DZ32" s="38"/>
      <c r="EA32" s="407">
        <v>0</v>
      </c>
      <c r="EB32" s="38"/>
      <c r="EC32" s="407">
        <v>0</v>
      </c>
      <c r="ED32" s="38"/>
      <c r="EE32" s="407">
        <v>0</v>
      </c>
      <c r="EF32" s="38"/>
      <c r="EG32" s="407">
        <v>0</v>
      </c>
      <c r="EH32" s="38"/>
      <c r="EI32" s="407">
        <v>0</v>
      </c>
      <c r="EJ32" s="38"/>
      <c r="EK32" s="407">
        <v>0</v>
      </c>
      <c r="EL32" s="38"/>
      <c r="EM32" s="407">
        <v>0</v>
      </c>
      <c r="EN32" s="38"/>
      <c r="EO32" s="407">
        <v>0</v>
      </c>
      <c r="EP32" s="38"/>
      <c r="EQ32" s="407">
        <v>0</v>
      </c>
      <c r="ER32" s="38"/>
      <c r="ES32" s="407">
        <v>0</v>
      </c>
      <c r="ET32" s="38"/>
      <c r="EU32" s="407">
        <v>0</v>
      </c>
      <c r="EV32" s="38"/>
      <c r="EW32" s="407">
        <v>0</v>
      </c>
      <c r="EX32" s="38"/>
      <c r="EY32" s="407">
        <v>0</v>
      </c>
      <c r="EZ32" s="38"/>
      <c r="FA32" s="407">
        <v>0</v>
      </c>
      <c r="FB32" s="38"/>
      <c r="FC32" s="407">
        <v>0</v>
      </c>
      <c r="FD32" s="38"/>
      <c r="FE32" s="407">
        <v>0</v>
      </c>
      <c r="FF32" s="38"/>
      <c r="FG32" s="407">
        <v>0</v>
      </c>
      <c r="FH32" s="38"/>
      <c r="FI32" s="407">
        <v>0</v>
      </c>
      <c r="FJ32" s="38"/>
      <c r="FK32" s="407">
        <v>0</v>
      </c>
      <c r="FL32" s="38"/>
      <c r="FM32" s="407">
        <v>0</v>
      </c>
      <c r="FN32" s="38"/>
      <c r="FO32" s="407">
        <v>0</v>
      </c>
      <c r="FP32" s="38"/>
      <c r="FQ32" s="407">
        <v>0</v>
      </c>
      <c r="FR32" s="38"/>
      <c r="FS32" s="407">
        <v>0</v>
      </c>
      <c r="FT32" s="38"/>
      <c r="FU32" s="407" t="s">
        <v>274</v>
      </c>
      <c r="FV32" s="38"/>
      <c r="FW32" s="407" t="s">
        <v>274</v>
      </c>
      <c r="FX32" s="38"/>
      <c r="FY32" s="407" t="s">
        <v>274</v>
      </c>
      <c r="FZ32" s="38"/>
      <c r="GA32" s="409" t="s">
        <v>274</v>
      </c>
      <c r="GB32" s="38"/>
      <c r="GC32" s="409" t="s">
        <v>626</v>
      </c>
      <c r="GD32" s="38"/>
      <c r="GE32" s="409">
        <f t="shared" si="10"/>
        <v>0</v>
      </c>
      <c r="GF32" s="38"/>
      <c r="GG32" s="409">
        <f t="shared" si="11"/>
        <v>0</v>
      </c>
      <c r="GH32" s="38"/>
      <c r="GI32" s="409">
        <f t="shared" si="12"/>
        <v>0</v>
      </c>
      <c r="GJ32" s="38"/>
      <c r="GK32" s="409">
        <f t="shared" si="13"/>
        <v>0</v>
      </c>
      <c r="GL32" s="38"/>
      <c r="GM32" s="409">
        <f t="shared" si="14"/>
        <v>0</v>
      </c>
      <c r="GN32" s="38"/>
      <c r="GO32" s="409">
        <f t="shared" si="15"/>
        <v>0</v>
      </c>
      <c r="GP32" s="38"/>
      <c r="GQ32" s="409">
        <f t="shared" si="17"/>
        <v>33844000</v>
      </c>
      <c r="GR32" s="38"/>
      <c r="GS32" s="409">
        <f t="shared" si="18"/>
        <v>35616000</v>
      </c>
      <c r="GT32" s="38"/>
      <c r="GU32" s="409">
        <f t="shared" si="19"/>
        <v>36692000</v>
      </c>
      <c r="GV32" s="38"/>
      <c r="GW32" s="409">
        <f t="shared" si="20"/>
        <v>39217000</v>
      </c>
      <c r="GX32" s="38"/>
      <c r="GY32" s="409">
        <f t="shared" si="21"/>
        <v>42869000</v>
      </c>
      <c r="GZ32" s="38"/>
      <c r="HA32" s="409">
        <f t="shared" si="22"/>
        <v>0</v>
      </c>
      <c r="HB32" s="38"/>
      <c r="HC32" s="409">
        <f t="shared" si="23"/>
        <v>0</v>
      </c>
      <c r="HD32" s="38"/>
      <c r="HE32" s="409">
        <f t="shared" si="24"/>
        <v>0</v>
      </c>
      <c r="HF32" s="38"/>
      <c r="HG32" s="409">
        <f t="shared" si="25"/>
        <v>0</v>
      </c>
      <c r="HH32" s="38"/>
      <c r="HI32" s="409">
        <f t="shared" si="26"/>
        <v>0</v>
      </c>
      <c r="HJ32" s="38"/>
      <c r="HK32" s="536"/>
      <c r="HL32" s="38"/>
      <c r="HM32" s="409">
        <f t="shared" si="27"/>
        <v>0</v>
      </c>
      <c r="HN32" s="38"/>
      <c r="HO32" s="409">
        <f t="shared" si="27"/>
        <v>0</v>
      </c>
    </row>
    <row r="33" spans="1:223" ht="15" customHeight="1">
      <c r="A33" s="116" t="s">
        <v>127</v>
      </c>
      <c r="B33" s="38"/>
      <c r="C33" s="142">
        <v>12439</v>
      </c>
      <c r="D33" s="38"/>
      <c r="E33" s="142">
        <v>12622</v>
      </c>
      <c r="F33" s="38"/>
      <c r="G33" s="142">
        <v>12949</v>
      </c>
      <c r="H33" s="38"/>
      <c r="I33" s="142">
        <v>13940</v>
      </c>
      <c r="J33" s="38"/>
      <c r="K33" s="142">
        <v>14292</v>
      </c>
      <c r="L33" s="38"/>
      <c r="M33" s="142">
        <v>14825</v>
      </c>
      <c r="N33" s="38"/>
      <c r="O33" s="142">
        <v>16394</v>
      </c>
      <c r="P33" s="38"/>
      <c r="Q33" s="142">
        <v>17456</v>
      </c>
      <c r="R33" s="38"/>
      <c r="S33" s="142">
        <v>17132</v>
      </c>
      <c r="T33" s="38"/>
      <c r="U33" s="142">
        <v>17986</v>
      </c>
      <c r="V33" s="38"/>
      <c r="W33" s="142">
        <v>22189</v>
      </c>
      <c r="X33" s="38"/>
      <c r="Y33" s="142">
        <v>22861</v>
      </c>
      <c r="Z33" s="38"/>
      <c r="AA33" s="142">
        <v>23319</v>
      </c>
      <c r="AB33" s="38"/>
      <c r="AC33" s="142">
        <v>24119</v>
      </c>
      <c r="AD33" s="38"/>
      <c r="AE33" s="142">
        <v>20447</v>
      </c>
      <c r="AF33" s="38"/>
      <c r="AG33" s="142">
        <v>24175</v>
      </c>
      <c r="AH33" s="38"/>
      <c r="AI33" s="142">
        <v>23400</v>
      </c>
      <c r="AJ33" s="38"/>
      <c r="AK33" s="142">
        <v>22743</v>
      </c>
      <c r="AL33" s="38"/>
      <c r="AM33" s="142">
        <v>22205</v>
      </c>
      <c r="AN33" s="38"/>
      <c r="AO33" s="142">
        <v>22805</v>
      </c>
      <c r="AP33" s="38"/>
      <c r="AQ33" s="142">
        <v>21723</v>
      </c>
      <c r="AR33" s="38"/>
      <c r="AS33" s="142">
        <v>21210</v>
      </c>
      <c r="AT33" s="38"/>
      <c r="AU33" s="142">
        <v>21045</v>
      </c>
      <c r="AV33" s="38"/>
      <c r="AW33" s="142">
        <v>21519</v>
      </c>
      <c r="AX33" s="38"/>
      <c r="AY33" s="142">
        <v>21015</v>
      </c>
      <c r="AZ33" s="38"/>
      <c r="BA33" s="142">
        <v>20048</v>
      </c>
      <c r="BB33" s="38"/>
      <c r="BC33" s="142">
        <v>21783</v>
      </c>
      <c r="BD33" s="38"/>
      <c r="BE33" s="142">
        <v>23277</v>
      </c>
      <c r="BF33" s="38"/>
      <c r="BG33" s="142">
        <v>22936</v>
      </c>
      <c r="BH33" s="38"/>
      <c r="BI33" s="142">
        <v>22777</v>
      </c>
      <c r="BJ33" s="38"/>
      <c r="BK33" s="142">
        <v>22638.956999999999</v>
      </c>
      <c r="BL33" s="38"/>
      <c r="BM33" s="268">
        <v>23218.088460000003</v>
      </c>
      <c r="BN33" s="38"/>
      <c r="BO33" s="268">
        <v>22578.839820000001</v>
      </c>
      <c r="BP33" s="38"/>
      <c r="BQ33" s="268">
        <v>17623</v>
      </c>
      <c r="BR33" s="38"/>
      <c r="BS33" s="349">
        <v>22077000</v>
      </c>
      <c r="BT33" s="38"/>
      <c r="BU33" s="349">
        <v>22666939.620000001</v>
      </c>
      <c r="BV33" s="38"/>
      <c r="BW33" s="349">
        <v>22430000</v>
      </c>
      <c r="BX33" s="38"/>
      <c r="BY33" s="349">
        <v>22952000</v>
      </c>
      <c r="BZ33" s="38"/>
      <c r="CA33" s="349">
        <v>23661000</v>
      </c>
      <c r="CB33" s="38"/>
      <c r="CC33" s="349">
        <v>44744000</v>
      </c>
      <c r="CD33" s="38"/>
      <c r="CE33" s="349">
        <v>47185000</v>
      </c>
      <c r="CF33" s="38"/>
      <c r="CG33" s="349">
        <f>[16]BS_PT!$Q$40</f>
        <v>50793000</v>
      </c>
      <c r="CH33" s="38"/>
      <c r="CI33" s="349">
        <v>58535000</v>
      </c>
      <c r="CJ33" s="38"/>
      <c r="CK33" s="349">
        <v>73892000</v>
      </c>
      <c r="CL33" s="38"/>
      <c r="CM33" s="349">
        <v>81749000</v>
      </c>
      <c r="CN33" s="38"/>
      <c r="CO33" s="349">
        <v>89265000</v>
      </c>
      <c r="CP33" s="38"/>
      <c r="CQ33" s="349">
        <v>123412000</v>
      </c>
      <c r="CR33" s="38"/>
      <c r="CS33" s="349">
        <v>198924000</v>
      </c>
      <c r="CT33" s="38"/>
      <c r="CU33" s="349">
        <v>213410000</v>
      </c>
      <c r="CV33" s="38"/>
      <c r="CW33" s="349">
        <v>220738000</v>
      </c>
      <c r="CX33" s="38"/>
      <c r="CY33" s="349">
        <v>224751000</v>
      </c>
      <c r="CZ33" s="38"/>
      <c r="DA33" s="349">
        <v>229990000</v>
      </c>
      <c r="DB33" s="38"/>
      <c r="DC33" s="535"/>
      <c r="DD33" s="38"/>
      <c r="DE33" s="349">
        <v>227263000</v>
      </c>
      <c r="DF33" s="38"/>
      <c r="DG33" s="409">
        <v>226698000</v>
      </c>
      <c r="DH33" s="38"/>
      <c r="DI33" s="116" t="s">
        <v>68</v>
      </c>
      <c r="DJ33" s="38"/>
      <c r="DK33" s="142">
        <v>12439</v>
      </c>
      <c r="DL33" s="38"/>
      <c r="DM33" s="142">
        <v>12622</v>
      </c>
      <c r="DN33" s="38"/>
      <c r="DO33" s="142">
        <v>12949</v>
      </c>
      <c r="DP33" s="38"/>
      <c r="DQ33" s="142">
        <v>13940</v>
      </c>
      <c r="DR33" s="38"/>
      <c r="DS33" s="142">
        <v>14292</v>
      </c>
      <c r="DT33" s="38"/>
      <c r="DU33" s="142">
        <v>14825</v>
      </c>
      <c r="DV33" s="38"/>
      <c r="DW33" s="142">
        <v>16394</v>
      </c>
      <c r="DX33" s="38"/>
      <c r="DY33" s="142">
        <v>17456</v>
      </c>
      <c r="DZ33" s="38"/>
      <c r="EA33" s="142">
        <v>17132</v>
      </c>
      <c r="EB33" s="38"/>
      <c r="EC33" s="142">
        <v>17986</v>
      </c>
      <c r="ED33" s="38"/>
      <c r="EE33" s="142">
        <v>22189</v>
      </c>
      <c r="EF33" s="38"/>
      <c r="EG33" s="142">
        <v>22861</v>
      </c>
      <c r="EH33" s="38"/>
      <c r="EI33" s="142">
        <v>23319</v>
      </c>
      <c r="EJ33" s="38"/>
      <c r="EK33" s="142">
        <v>24119</v>
      </c>
      <c r="EL33" s="38"/>
      <c r="EM33" s="142">
        <v>20447</v>
      </c>
      <c r="EN33" s="38"/>
      <c r="EO33" s="142">
        <v>24175</v>
      </c>
      <c r="EP33" s="38"/>
      <c r="EQ33" s="142">
        <v>23400</v>
      </c>
      <c r="ER33" s="38"/>
      <c r="ES33" s="142">
        <v>22743</v>
      </c>
      <c r="ET33" s="38"/>
      <c r="EU33" s="142">
        <v>22205</v>
      </c>
      <c r="EV33" s="38"/>
      <c r="EW33" s="142">
        <v>22805</v>
      </c>
      <c r="EX33" s="38"/>
      <c r="EY33" s="142">
        <v>21723</v>
      </c>
      <c r="EZ33" s="38"/>
      <c r="FA33" s="142">
        <v>21210</v>
      </c>
      <c r="FB33" s="38"/>
      <c r="FC33" s="142">
        <v>21045</v>
      </c>
      <c r="FD33" s="38"/>
      <c r="FE33" s="142">
        <v>21519</v>
      </c>
      <c r="FF33" s="38"/>
      <c r="FG33" s="142">
        <v>21015</v>
      </c>
      <c r="FH33" s="38"/>
      <c r="FI33" s="142">
        <v>20048</v>
      </c>
      <c r="FJ33" s="38"/>
      <c r="FK33" s="142">
        <v>21783</v>
      </c>
      <c r="FL33" s="38"/>
      <c r="FM33" s="142">
        <v>23277</v>
      </c>
      <c r="FN33" s="38"/>
      <c r="FO33" s="142">
        <v>22936</v>
      </c>
      <c r="FP33" s="38"/>
      <c r="FQ33" s="142">
        <v>22777</v>
      </c>
      <c r="FR33" s="38"/>
      <c r="FS33" s="142">
        <v>22638.956999999999</v>
      </c>
      <c r="FT33" s="38"/>
      <c r="FU33" s="142">
        <v>23218.088460000003</v>
      </c>
      <c r="FV33" s="38"/>
      <c r="FW33" s="142">
        <v>22578.839820000001</v>
      </c>
      <c r="FX33" s="38"/>
      <c r="FY33" s="142">
        <v>17623</v>
      </c>
      <c r="FZ33" s="38"/>
      <c r="GA33" s="349">
        <v>22077000</v>
      </c>
      <c r="GB33" s="38"/>
      <c r="GC33" s="349">
        <v>22666939.620000001</v>
      </c>
      <c r="GD33" s="38"/>
      <c r="GE33" s="349">
        <f t="shared" si="10"/>
        <v>22430000</v>
      </c>
      <c r="GF33" s="38"/>
      <c r="GG33" s="349">
        <f t="shared" si="11"/>
        <v>22952000</v>
      </c>
      <c r="GH33" s="38"/>
      <c r="GI33" s="349">
        <f t="shared" si="12"/>
        <v>23661000</v>
      </c>
      <c r="GJ33" s="38"/>
      <c r="GK33" s="349">
        <f t="shared" si="13"/>
        <v>44744000</v>
      </c>
      <c r="GL33" s="38"/>
      <c r="GM33" s="349">
        <f t="shared" si="14"/>
        <v>47185000</v>
      </c>
      <c r="GN33" s="38"/>
      <c r="GO33" s="349">
        <f t="shared" si="15"/>
        <v>50793000</v>
      </c>
      <c r="GP33" s="38"/>
      <c r="GQ33" s="349">
        <f t="shared" si="17"/>
        <v>58535000</v>
      </c>
      <c r="GR33" s="38"/>
      <c r="GS33" s="349">
        <f t="shared" si="18"/>
        <v>73892000</v>
      </c>
      <c r="GT33" s="38"/>
      <c r="GU33" s="349">
        <f t="shared" si="19"/>
        <v>81749000</v>
      </c>
      <c r="GV33" s="38"/>
      <c r="GW33" s="349">
        <f t="shared" si="20"/>
        <v>89265000</v>
      </c>
      <c r="GX33" s="38"/>
      <c r="GY33" s="349">
        <f t="shared" si="21"/>
        <v>123412000</v>
      </c>
      <c r="GZ33" s="38"/>
      <c r="HA33" s="349">
        <f t="shared" si="22"/>
        <v>198924000</v>
      </c>
      <c r="HB33" s="38"/>
      <c r="HC33" s="349">
        <f t="shared" si="23"/>
        <v>213410000</v>
      </c>
      <c r="HD33" s="38"/>
      <c r="HE33" s="349">
        <f t="shared" si="24"/>
        <v>220738000</v>
      </c>
      <c r="HF33" s="38"/>
      <c r="HG33" s="349">
        <f t="shared" si="25"/>
        <v>224751000</v>
      </c>
      <c r="HH33" s="38"/>
      <c r="HI33" s="349">
        <f t="shared" si="26"/>
        <v>229990000</v>
      </c>
      <c r="HJ33" s="38"/>
      <c r="HK33" s="535"/>
      <c r="HL33" s="38"/>
      <c r="HM33" s="349">
        <f t="shared" si="27"/>
        <v>227263000</v>
      </c>
      <c r="HN33" s="38"/>
      <c r="HO33" s="349">
        <f>+DG33</f>
        <v>226698000</v>
      </c>
    </row>
    <row r="34" spans="1:223" ht="13.5" customHeight="1">
      <c r="A34" s="406" t="s">
        <v>49</v>
      </c>
      <c r="B34" s="38"/>
      <c r="C34" s="407">
        <v>4090</v>
      </c>
      <c r="D34" s="38"/>
      <c r="E34" s="407">
        <v>4022</v>
      </c>
      <c r="F34" s="38"/>
      <c r="G34" s="407">
        <v>3953</v>
      </c>
      <c r="H34" s="38"/>
      <c r="I34" s="407">
        <v>6447</v>
      </c>
      <c r="J34" s="38"/>
      <c r="K34" s="407">
        <v>6369</v>
      </c>
      <c r="L34" s="38"/>
      <c r="M34" s="407">
        <v>6270</v>
      </c>
      <c r="N34" s="38"/>
      <c r="O34" s="407">
        <v>6045</v>
      </c>
      <c r="P34" s="38"/>
      <c r="Q34" s="407">
        <v>7294</v>
      </c>
      <c r="R34" s="38"/>
      <c r="S34" s="407">
        <v>7408</v>
      </c>
      <c r="T34" s="38"/>
      <c r="U34" s="407">
        <v>7458</v>
      </c>
      <c r="V34" s="38"/>
      <c r="W34" s="407">
        <v>7457</v>
      </c>
      <c r="X34" s="38"/>
      <c r="Y34" s="407">
        <v>7969</v>
      </c>
      <c r="Z34" s="38"/>
      <c r="AA34" s="407">
        <v>8173</v>
      </c>
      <c r="AB34" s="38"/>
      <c r="AC34" s="407">
        <v>8516</v>
      </c>
      <c r="AD34" s="38"/>
      <c r="AE34" s="407">
        <v>8974</v>
      </c>
      <c r="AF34" s="38"/>
      <c r="AG34" s="407">
        <v>13300</v>
      </c>
      <c r="AH34" s="38"/>
      <c r="AI34" s="407">
        <v>13592</v>
      </c>
      <c r="AJ34" s="38"/>
      <c r="AK34" s="407">
        <v>14147</v>
      </c>
      <c r="AL34" s="38"/>
      <c r="AM34" s="407">
        <v>14959</v>
      </c>
      <c r="AN34" s="38"/>
      <c r="AO34" s="407">
        <v>20629</v>
      </c>
      <c r="AP34" s="38"/>
      <c r="AQ34" s="407">
        <v>20191</v>
      </c>
      <c r="AR34" s="38"/>
      <c r="AS34" s="407">
        <v>20415</v>
      </c>
      <c r="AT34" s="38"/>
      <c r="AU34" s="407">
        <v>20961</v>
      </c>
      <c r="AV34" s="38"/>
      <c r="AW34" s="407">
        <v>25166</v>
      </c>
      <c r="AX34" s="38"/>
      <c r="AY34" s="407">
        <v>25330</v>
      </c>
      <c r="AZ34" s="38"/>
      <c r="BA34" s="407">
        <v>25615</v>
      </c>
      <c r="BB34" s="38"/>
      <c r="BC34" s="407">
        <v>26820</v>
      </c>
      <c r="BD34" s="38"/>
      <c r="BE34" s="407">
        <v>35732</v>
      </c>
      <c r="BF34" s="38"/>
      <c r="BG34" s="407">
        <v>38480</v>
      </c>
      <c r="BH34" s="38"/>
      <c r="BI34" s="407">
        <v>42663</v>
      </c>
      <c r="BJ34" s="38"/>
      <c r="BK34" s="407">
        <v>50160.705999999998</v>
      </c>
      <c r="BL34" s="38"/>
      <c r="BM34" s="408">
        <v>65828.167509999999</v>
      </c>
      <c r="BN34" s="38"/>
      <c r="BO34" s="408">
        <v>65477.358970000001</v>
      </c>
      <c r="BP34" s="38"/>
      <c r="BQ34" s="408">
        <v>71935</v>
      </c>
      <c r="BR34" s="38"/>
      <c r="BS34" s="409">
        <v>71974000</v>
      </c>
      <c r="BT34" s="38"/>
      <c r="BU34" s="409">
        <v>78659029.340000004</v>
      </c>
      <c r="BV34" s="38"/>
      <c r="BW34" s="409">
        <v>80655000</v>
      </c>
      <c r="BX34" s="38"/>
      <c r="BY34" s="409">
        <v>82880000</v>
      </c>
      <c r="BZ34" s="38"/>
      <c r="CA34" s="409">
        <v>85517000</v>
      </c>
      <c r="CB34" s="38"/>
      <c r="CC34" s="409">
        <v>89572000</v>
      </c>
      <c r="CD34" s="38"/>
      <c r="CE34" s="409">
        <v>89515000</v>
      </c>
      <c r="CF34" s="38"/>
      <c r="CG34" s="409">
        <f>[16]BS_PT!$Q$41</f>
        <v>89870000</v>
      </c>
      <c r="CH34" s="38"/>
      <c r="CI34" s="409">
        <v>94841000</v>
      </c>
      <c r="CJ34" s="38"/>
      <c r="CK34" s="409">
        <v>98801000</v>
      </c>
      <c r="CL34" s="38"/>
      <c r="CM34" s="409">
        <v>98836000</v>
      </c>
      <c r="CN34" s="38"/>
      <c r="CO34" s="409">
        <v>101318000</v>
      </c>
      <c r="CP34" s="38"/>
      <c r="CQ34" s="409">
        <v>109700000</v>
      </c>
      <c r="CR34" s="38"/>
      <c r="CS34" s="409">
        <v>136940000</v>
      </c>
      <c r="CT34" s="38"/>
      <c r="CU34" s="409">
        <v>140628000</v>
      </c>
      <c r="CV34" s="38"/>
      <c r="CW34" s="409">
        <v>145871000</v>
      </c>
      <c r="CX34" s="38"/>
      <c r="CY34" s="409">
        <v>151271000</v>
      </c>
      <c r="CZ34" s="38"/>
      <c r="DA34" s="409">
        <v>165937000</v>
      </c>
      <c r="DB34" s="38"/>
      <c r="DC34" s="536"/>
      <c r="DD34" s="38"/>
      <c r="DE34" s="409">
        <v>168835000</v>
      </c>
      <c r="DF34" s="38"/>
      <c r="DG34" s="349">
        <v>174501000</v>
      </c>
      <c r="DH34" s="38"/>
      <c r="DI34" s="406" t="s">
        <v>69</v>
      </c>
      <c r="DJ34" s="38"/>
      <c r="DK34" s="407">
        <v>4090</v>
      </c>
      <c r="DL34" s="38"/>
      <c r="DM34" s="407">
        <v>4022</v>
      </c>
      <c r="DN34" s="38"/>
      <c r="DO34" s="407">
        <v>3953</v>
      </c>
      <c r="DP34" s="38"/>
      <c r="DQ34" s="407">
        <v>6447</v>
      </c>
      <c r="DR34" s="38"/>
      <c r="DS34" s="407">
        <v>6369</v>
      </c>
      <c r="DT34" s="38"/>
      <c r="DU34" s="407">
        <v>6270</v>
      </c>
      <c r="DV34" s="38"/>
      <c r="DW34" s="407">
        <v>6045</v>
      </c>
      <c r="DX34" s="38"/>
      <c r="DY34" s="407">
        <v>7294</v>
      </c>
      <c r="DZ34" s="38"/>
      <c r="EA34" s="407">
        <v>7408</v>
      </c>
      <c r="EB34" s="38"/>
      <c r="EC34" s="407">
        <v>7458</v>
      </c>
      <c r="ED34" s="38"/>
      <c r="EE34" s="407">
        <v>7457</v>
      </c>
      <c r="EF34" s="38"/>
      <c r="EG34" s="407">
        <v>7969</v>
      </c>
      <c r="EH34" s="38"/>
      <c r="EI34" s="407">
        <v>8173</v>
      </c>
      <c r="EJ34" s="38"/>
      <c r="EK34" s="407">
        <v>8516</v>
      </c>
      <c r="EL34" s="38"/>
      <c r="EM34" s="407">
        <v>8974</v>
      </c>
      <c r="EN34" s="38"/>
      <c r="EO34" s="407">
        <v>13300</v>
      </c>
      <c r="EP34" s="38"/>
      <c r="EQ34" s="407">
        <v>13592</v>
      </c>
      <c r="ER34" s="38"/>
      <c r="ES34" s="407">
        <v>14147</v>
      </c>
      <c r="ET34" s="38"/>
      <c r="EU34" s="407">
        <v>14959</v>
      </c>
      <c r="EV34" s="38"/>
      <c r="EW34" s="407">
        <v>20629</v>
      </c>
      <c r="EX34" s="38"/>
      <c r="EY34" s="407">
        <v>20191</v>
      </c>
      <c r="EZ34" s="38"/>
      <c r="FA34" s="407">
        <v>20415</v>
      </c>
      <c r="FB34" s="38"/>
      <c r="FC34" s="407">
        <v>20961</v>
      </c>
      <c r="FD34" s="38"/>
      <c r="FE34" s="407">
        <v>25166</v>
      </c>
      <c r="FF34" s="38"/>
      <c r="FG34" s="407">
        <v>25330</v>
      </c>
      <c r="FH34" s="38"/>
      <c r="FI34" s="407">
        <v>25615</v>
      </c>
      <c r="FJ34" s="38"/>
      <c r="FK34" s="407">
        <v>26820</v>
      </c>
      <c r="FL34" s="38"/>
      <c r="FM34" s="407">
        <v>35732</v>
      </c>
      <c r="FN34" s="38"/>
      <c r="FO34" s="407">
        <v>38480</v>
      </c>
      <c r="FP34" s="38"/>
      <c r="FQ34" s="407">
        <v>42663</v>
      </c>
      <c r="FR34" s="38"/>
      <c r="FS34" s="407">
        <v>50160.705999999998</v>
      </c>
      <c r="FT34" s="38"/>
      <c r="FU34" s="407">
        <v>65828.167509999999</v>
      </c>
      <c r="FV34" s="38"/>
      <c r="FW34" s="407">
        <v>65477.358970000001</v>
      </c>
      <c r="FX34" s="38"/>
      <c r="FY34" s="407">
        <v>71935</v>
      </c>
      <c r="FZ34" s="38"/>
      <c r="GA34" s="409">
        <v>71974000</v>
      </c>
      <c r="GB34" s="38"/>
      <c r="GC34" s="409">
        <v>78659029.340000004</v>
      </c>
      <c r="GD34" s="38"/>
      <c r="GE34" s="409">
        <f t="shared" si="10"/>
        <v>80655000</v>
      </c>
      <c r="GF34" s="38"/>
      <c r="GG34" s="409">
        <f t="shared" si="11"/>
        <v>82880000</v>
      </c>
      <c r="GH34" s="38"/>
      <c r="GI34" s="409">
        <f t="shared" si="12"/>
        <v>85517000</v>
      </c>
      <c r="GJ34" s="38"/>
      <c r="GK34" s="409">
        <f t="shared" si="13"/>
        <v>89572000</v>
      </c>
      <c r="GL34" s="38"/>
      <c r="GM34" s="409">
        <f t="shared" si="14"/>
        <v>89515000</v>
      </c>
      <c r="GN34" s="38"/>
      <c r="GO34" s="409">
        <f t="shared" si="15"/>
        <v>89870000</v>
      </c>
      <c r="GP34" s="38"/>
      <c r="GQ34" s="409">
        <f t="shared" si="17"/>
        <v>94841000</v>
      </c>
      <c r="GR34" s="38"/>
      <c r="GS34" s="409">
        <f t="shared" si="18"/>
        <v>98801000</v>
      </c>
      <c r="GT34" s="38"/>
      <c r="GU34" s="409">
        <f t="shared" si="19"/>
        <v>98836000</v>
      </c>
      <c r="GV34" s="38"/>
      <c r="GW34" s="409">
        <f t="shared" si="20"/>
        <v>101318000</v>
      </c>
      <c r="GX34" s="38"/>
      <c r="GY34" s="409">
        <f t="shared" si="21"/>
        <v>109700000</v>
      </c>
      <c r="GZ34" s="38"/>
      <c r="HA34" s="409">
        <f t="shared" si="22"/>
        <v>136940000</v>
      </c>
      <c r="HB34" s="38"/>
      <c r="HC34" s="409">
        <f t="shared" si="23"/>
        <v>140628000</v>
      </c>
      <c r="HD34" s="38"/>
      <c r="HE34" s="409">
        <f t="shared" si="24"/>
        <v>145871000</v>
      </c>
      <c r="HF34" s="38"/>
      <c r="HG34" s="409">
        <f t="shared" si="25"/>
        <v>151271000</v>
      </c>
      <c r="HH34" s="38"/>
      <c r="HI34" s="409">
        <f t="shared" si="26"/>
        <v>165937000</v>
      </c>
      <c r="HJ34" s="38"/>
      <c r="HK34" s="536"/>
      <c r="HL34" s="38"/>
      <c r="HM34" s="409">
        <f t="shared" si="27"/>
        <v>168835000</v>
      </c>
      <c r="HN34" s="38"/>
      <c r="HO34" s="409">
        <f>+DG34</f>
        <v>174501000</v>
      </c>
    </row>
    <row r="35" spans="1:223" ht="15" customHeight="1">
      <c r="A35" s="116" t="s">
        <v>513</v>
      </c>
      <c r="B35" s="38"/>
      <c r="C35" s="142"/>
      <c r="D35" s="38"/>
      <c r="E35" s="142"/>
      <c r="F35" s="38"/>
      <c r="G35" s="142"/>
      <c r="H35" s="38"/>
      <c r="I35" s="142"/>
      <c r="J35" s="38"/>
      <c r="K35" s="142"/>
      <c r="L35" s="38"/>
      <c r="M35" s="142"/>
      <c r="N35" s="38"/>
      <c r="O35" s="142"/>
      <c r="P35" s="38"/>
      <c r="Q35" s="142"/>
      <c r="R35" s="38"/>
      <c r="S35" s="142"/>
      <c r="T35" s="38"/>
      <c r="U35" s="142"/>
      <c r="V35" s="38"/>
      <c r="W35" s="142"/>
      <c r="X35" s="38"/>
      <c r="Y35" s="142"/>
      <c r="Z35" s="38"/>
      <c r="AA35" s="142"/>
      <c r="AB35" s="38"/>
      <c r="AC35" s="142"/>
      <c r="AD35" s="38"/>
      <c r="AE35" s="142"/>
      <c r="AF35" s="38"/>
      <c r="AG35" s="142"/>
      <c r="AH35" s="38"/>
      <c r="AI35" s="142"/>
      <c r="AJ35" s="38"/>
      <c r="AK35" s="142"/>
      <c r="AL35" s="38"/>
      <c r="AM35" s="142"/>
      <c r="AN35" s="38"/>
      <c r="AO35" s="142"/>
      <c r="AP35" s="38"/>
      <c r="AQ35" s="142"/>
      <c r="AR35" s="38"/>
      <c r="AS35" s="142"/>
      <c r="AT35" s="38"/>
      <c r="AU35" s="142"/>
      <c r="AV35" s="38"/>
      <c r="AW35" s="142"/>
      <c r="AX35" s="38"/>
      <c r="AY35" s="142"/>
      <c r="AZ35" s="38"/>
      <c r="BA35" s="142"/>
      <c r="BB35" s="38"/>
      <c r="BC35" s="142"/>
      <c r="BD35" s="38"/>
      <c r="BE35" s="142"/>
      <c r="BF35" s="38"/>
      <c r="BG35" s="142"/>
      <c r="BH35" s="38"/>
      <c r="BI35" s="142"/>
      <c r="BJ35" s="38"/>
      <c r="BK35" s="142"/>
      <c r="BL35" s="38"/>
      <c r="BM35" s="268"/>
      <c r="BN35" s="38"/>
      <c r="BO35" s="268">
        <v>37716</v>
      </c>
      <c r="BP35" s="38"/>
      <c r="BQ35" s="268">
        <v>36097</v>
      </c>
      <c r="BR35" s="38"/>
      <c r="BS35" s="349">
        <v>34526000</v>
      </c>
      <c r="BT35" s="38"/>
      <c r="BU35" s="349">
        <v>33771012.369999997</v>
      </c>
      <c r="BV35" s="38"/>
      <c r="BW35" s="349">
        <v>33195000</v>
      </c>
      <c r="BX35" s="38"/>
      <c r="BY35" s="349">
        <v>32419000</v>
      </c>
      <c r="BZ35" s="38"/>
      <c r="CA35" s="349">
        <v>30422000</v>
      </c>
      <c r="CB35" s="38"/>
      <c r="CC35" s="349">
        <v>28934000</v>
      </c>
      <c r="CD35" s="38"/>
      <c r="CE35" s="349">
        <v>30431000</v>
      </c>
      <c r="CF35" s="38"/>
      <c r="CG35" s="349">
        <f>[16]BS_PT!$Q$42</f>
        <v>30566000</v>
      </c>
      <c r="CH35" s="38"/>
      <c r="CI35" s="349">
        <v>28974000</v>
      </c>
      <c r="CJ35" s="38"/>
      <c r="CK35" s="349">
        <v>12457000</v>
      </c>
      <c r="CL35" s="38"/>
      <c r="CM35" s="349">
        <v>10365000</v>
      </c>
      <c r="CN35" s="38"/>
      <c r="CO35" s="349">
        <v>8087000</v>
      </c>
      <c r="CP35" s="38"/>
      <c r="CQ35" s="349">
        <v>6369000</v>
      </c>
      <c r="CR35" s="38"/>
      <c r="CS35" s="349">
        <v>4788000</v>
      </c>
      <c r="CT35" s="38"/>
      <c r="CU35" s="349">
        <v>3355000</v>
      </c>
      <c r="CV35" s="38"/>
      <c r="CW35" s="349">
        <v>2961000</v>
      </c>
      <c r="CX35" s="38"/>
      <c r="CY35" s="349">
        <v>2606000</v>
      </c>
      <c r="CZ35" s="38"/>
      <c r="DA35" s="349">
        <v>2252000</v>
      </c>
      <c r="DB35" s="38"/>
      <c r="DC35" s="535"/>
      <c r="DD35" s="38"/>
      <c r="DE35" s="349">
        <v>1664000</v>
      </c>
      <c r="DF35" s="38"/>
      <c r="DG35" s="409">
        <v>1379000</v>
      </c>
      <c r="DH35" s="38"/>
      <c r="DI35" s="116" t="s">
        <v>516</v>
      </c>
      <c r="DJ35" s="38"/>
      <c r="DK35" s="142"/>
      <c r="DL35" s="38"/>
      <c r="DM35" s="142"/>
      <c r="DN35" s="38"/>
      <c r="DO35" s="142"/>
      <c r="DP35" s="38"/>
      <c r="DQ35" s="142"/>
      <c r="DR35" s="38"/>
      <c r="DS35" s="142"/>
      <c r="DT35" s="38"/>
      <c r="DU35" s="142"/>
      <c r="DV35" s="38"/>
      <c r="DW35" s="142"/>
      <c r="DX35" s="38"/>
      <c r="DY35" s="142"/>
      <c r="DZ35" s="38"/>
      <c r="EA35" s="142"/>
      <c r="EB35" s="38"/>
      <c r="EC35" s="142"/>
      <c r="ED35" s="38"/>
      <c r="EE35" s="142"/>
      <c r="EF35" s="38"/>
      <c r="EG35" s="142"/>
      <c r="EH35" s="38"/>
      <c r="EI35" s="142"/>
      <c r="EJ35" s="38"/>
      <c r="EK35" s="142"/>
      <c r="EL35" s="38"/>
      <c r="EM35" s="142"/>
      <c r="EN35" s="38"/>
      <c r="EO35" s="142"/>
      <c r="EP35" s="38"/>
      <c r="EQ35" s="142"/>
      <c r="ER35" s="38"/>
      <c r="ES35" s="142"/>
      <c r="ET35" s="38"/>
      <c r="EU35" s="142"/>
      <c r="EV35" s="38"/>
      <c r="EW35" s="142"/>
      <c r="EX35" s="38"/>
      <c r="EY35" s="142"/>
      <c r="EZ35" s="38"/>
      <c r="FA35" s="142"/>
      <c r="FB35" s="38"/>
      <c r="FC35" s="142"/>
      <c r="FD35" s="38"/>
      <c r="FE35" s="142"/>
      <c r="FF35" s="38"/>
      <c r="FG35" s="142"/>
      <c r="FH35" s="38"/>
      <c r="FI35" s="142"/>
      <c r="FJ35" s="38"/>
      <c r="FK35" s="142"/>
      <c r="FL35" s="38"/>
      <c r="FM35" s="142"/>
      <c r="FN35" s="38"/>
      <c r="FO35" s="142"/>
      <c r="FP35" s="38"/>
      <c r="FQ35" s="142"/>
      <c r="FR35" s="38"/>
      <c r="FS35" s="142"/>
      <c r="FT35" s="38"/>
      <c r="FU35" s="142"/>
      <c r="FV35" s="38"/>
      <c r="FW35" s="142">
        <v>37716</v>
      </c>
      <c r="FX35" s="38"/>
      <c r="FY35" s="142">
        <v>36097</v>
      </c>
      <c r="FZ35" s="38"/>
      <c r="GA35" s="349">
        <v>34526000</v>
      </c>
      <c r="GB35" s="38"/>
      <c r="GC35" s="349">
        <v>33771012.369999997</v>
      </c>
      <c r="GD35" s="38"/>
      <c r="GE35" s="349">
        <f t="shared" si="10"/>
        <v>33195000</v>
      </c>
      <c r="GF35" s="38"/>
      <c r="GG35" s="349">
        <f t="shared" si="11"/>
        <v>32419000</v>
      </c>
      <c r="GH35" s="38"/>
      <c r="GI35" s="349">
        <f t="shared" si="12"/>
        <v>30422000</v>
      </c>
      <c r="GJ35" s="38"/>
      <c r="GK35" s="349">
        <f t="shared" si="13"/>
        <v>28934000</v>
      </c>
      <c r="GL35" s="38"/>
      <c r="GM35" s="349">
        <f t="shared" si="14"/>
        <v>30431000</v>
      </c>
      <c r="GN35" s="38"/>
      <c r="GO35" s="349">
        <f t="shared" si="15"/>
        <v>30566000</v>
      </c>
      <c r="GP35" s="38"/>
      <c r="GQ35" s="349">
        <f t="shared" si="17"/>
        <v>28974000</v>
      </c>
      <c r="GR35" s="38"/>
      <c r="GS35" s="349">
        <f t="shared" si="18"/>
        <v>12457000</v>
      </c>
      <c r="GT35" s="38"/>
      <c r="GU35" s="349">
        <f t="shared" si="19"/>
        <v>10365000</v>
      </c>
      <c r="GV35" s="38"/>
      <c r="GW35" s="349">
        <f t="shared" si="20"/>
        <v>8087000</v>
      </c>
      <c r="GX35" s="38"/>
      <c r="GY35" s="349">
        <f t="shared" si="21"/>
        <v>6369000</v>
      </c>
      <c r="GZ35" s="38"/>
      <c r="HA35" s="349">
        <f t="shared" si="22"/>
        <v>4788000</v>
      </c>
      <c r="HB35" s="38"/>
      <c r="HC35" s="349">
        <f t="shared" si="23"/>
        <v>3355000</v>
      </c>
      <c r="HD35" s="38"/>
      <c r="HE35" s="349">
        <f t="shared" si="24"/>
        <v>2961000</v>
      </c>
      <c r="HF35" s="38"/>
      <c r="HG35" s="349">
        <f t="shared" si="25"/>
        <v>2606000</v>
      </c>
      <c r="HH35" s="38"/>
      <c r="HI35" s="349">
        <f t="shared" si="26"/>
        <v>2252000</v>
      </c>
      <c r="HJ35" s="38"/>
      <c r="HK35" s="535"/>
      <c r="HL35" s="38"/>
      <c r="HM35" s="349">
        <f t="shared" si="27"/>
        <v>1664000</v>
      </c>
      <c r="HN35" s="38"/>
      <c r="HO35" s="349">
        <f>+DG35</f>
        <v>1379000</v>
      </c>
    </row>
    <row r="36" spans="1:223" ht="15" customHeight="1">
      <c r="A36" s="112" t="s">
        <v>92</v>
      </c>
      <c r="B36" s="25"/>
      <c r="C36" s="113">
        <v>3367687</v>
      </c>
      <c r="D36" s="25"/>
      <c r="E36" s="113">
        <v>3311004</v>
      </c>
      <c r="F36" s="25"/>
      <c r="G36" s="113">
        <v>3504308</v>
      </c>
      <c r="H36" s="25"/>
      <c r="I36" s="113">
        <v>4924799</v>
      </c>
      <c r="J36" s="25"/>
      <c r="K36" s="113">
        <v>4852964</v>
      </c>
      <c r="L36" s="25"/>
      <c r="M36" s="113">
        <v>4803899.7410000004</v>
      </c>
      <c r="N36" s="25"/>
      <c r="O36" s="113">
        <v>5900207</v>
      </c>
      <c r="P36" s="25"/>
      <c r="Q36" s="113">
        <v>5852371</v>
      </c>
      <c r="R36" s="25"/>
      <c r="S36" s="113">
        <v>5663731</v>
      </c>
      <c r="T36" s="25"/>
      <c r="U36" s="113">
        <v>7258231</v>
      </c>
      <c r="V36" s="25"/>
      <c r="W36" s="113">
        <v>7547485</v>
      </c>
      <c r="X36" s="25"/>
      <c r="Y36" s="113">
        <v>7366051</v>
      </c>
      <c r="Z36" s="25"/>
      <c r="AA36" s="113">
        <v>7332034</v>
      </c>
      <c r="AB36" s="25"/>
      <c r="AC36" s="113">
        <v>7027549</v>
      </c>
      <c r="AD36" s="25"/>
      <c r="AE36" s="113">
        <v>6989831</v>
      </c>
      <c r="AF36" s="25"/>
      <c r="AG36" s="113">
        <v>6871842</v>
      </c>
      <c r="AH36" s="25"/>
      <c r="AI36" s="113">
        <v>6850744</v>
      </c>
      <c r="AJ36" s="25"/>
      <c r="AK36" s="113">
        <v>6820121</v>
      </c>
      <c r="AL36" s="25"/>
      <c r="AM36" s="113">
        <v>6681371</v>
      </c>
      <c r="AN36" s="25"/>
      <c r="AO36" s="113">
        <v>6780246</v>
      </c>
      <c r="AP36" s="25"/>
      <c r="AQ36" s="113">
        <v>6757583</v>
      </c>
      <c r="AR36" s="25"/>
      <c r="AS36" s="113">
        <v>6710861</v>
      </c>
      <c r="AT36" s="25"/>
      <c r="AU36" s="113">
        <v>6601454</v>
      </c>
      <c r="AV36" s="25"/>
      <c r="AW36" s="113">
        <v>6455739</v>
      </c>
      <c r="AX36" s="25"/>
      <c r="AY36" s="113">
        <v>6325424</v>
      </c>
      <c r="AZ36" s="25"/>
      <c r="BA36" s="113">
        <v>6129371</v>
      </c>
      <c r="BB36" s="25"/>
      <c r="BC36" s="113">
        <v>5961638</v>
      </c>
      <c r="BD36" s="25"/>
      <c r="BE36" s="113">
        <v>6108023</v>
      </c>
      <c r="BF36" s="25"/>
      <c r="BG36" s="113">
        <v>6140013</v>
      </c>
      <c r="BH36" s="25"/>
      <c r="BI36" s="113">
        <v>6133124</v>
      </c>
      <c r="BJ36" s="25"/>
      <c r="BK36" s="113">
        <v>6243259.2649999997</v>
      </c>
      <c r="BL36" s="25"/>
      <c r="BM36" s="269">
        <v>8616293.0167500004</v>
      </c>
      <c r="BN36" s="25"/>
      <c r="BO36" s="269">
        <v>6829918.0193299996</v>
      </c>
      <c r="BP36" s="25"/>
      <c r="BQ36" s="269">
        <v>7133889</v>
      </c>
      <c r="BR36" s="25"/>
      <c r="BS36" s="348">
        <v>7552581000</v>
      </c>
      <c r="BT36" s="25"/>
      <c r="BU36" s="348">
        <v>7661545610.5799999</v>
      </c>
      <c r="BV36" s="25"/>
      <c r="BW36" s="348">
        <v>9123902000</v>
      </c>
      <c r="BX36" s="25"/>
      <c r="BY36" s="348">
        <v>9694160000</v>
      </c>
      <c r="BZ36" s="25"/>
      <c r="CA36" s="348">
        <v>10508676000</v>
      </c>
      <c r="CB36" s="25"/>
      <c r="CC36" s="348">
        <v>11745613000</v>
      </c>
      <c r="CD36" s="25"/>
      <c r="CE36" s="348">
        <v>12402198000</v>
      </c>
      <c r="CF36" s="25"/>
      <c r="CG36" s="348">
        <f>[16]BS_PT!$Q$43</f>
        <v>12932485000</v>
      </c>
      <c r="CH36" s="25"/>
      <c r="CI36" s="348">
        <v>13584403000</v>
      </c>
      <c r="CJ36" s="25"/>
      <c r="CK36" s="348">
        <v>13760452000</v>
      </c>
      <c r="CL36" s="25"/>
      <c r="CM36" s="348">
        <v>14067250000</v>
      </c>
      <c r="CN36" s="25"/>
      <c r="CO36" s="348">
        <v>14276988000</v>
      </c>
      <c r="CP36" s="25"/>
      <c r="CQ36" s="348">
        <v>14231599000</v>
      </c>
      <c r="CR36" s="25"/>
      <c r="CS36" s="348">
        <f>SUM(CS22:CS35)</f>
        <v>14219413000</v>
      </c>
      <c r="CT36" s="25"/>
      <c r="CU36" s="348">
        <f>SUM(CU22:CU35)</f>
        <v>15240423000</v>
      </c>
      <c r="CV36" s="25"/>
      <c r="CW36" s="348">
        <v>15202278000</v>
      </c>
      <c r="CX36" s="25"/>
      <c r="CY36" s="348">
        <f>SUM(CY22:CY35)</f>
        <v>15205049000</v>
      </c>
      <c r="CZ36" s="25"/>
      <c r="DA36" s="348">
        <v>16027232000</v>
      </c>
      <c r="DB36" s="25"/>
      <c r="DC36" s="538"/>
      <c r="DD36" s="25"/>
      <c r="DE36" s="348">
        <v>16530109000</v>
      </c>
      <c r="DF36" s="25"/>
      <c r="DG36" s="348">
        <v>17043548000</v>
      </c>
      <c r="DH36" s="38"/>
      <c r="DI36" s="112" t="s">
        <v>91</v>
      </c>
      <c r="DJ36" s="25"/>
      <c r="DK36" s="113">
        <v>3367687</v>
      </c>
      <c r="DL36" s="25"/>
      <c r="DM36" s="113">
        <v>3311004</v>
      </c>
      <c r="DN36" s="25"/>
      <c r="DO36" s="113">
        <v>3504308</v>
      </c>
      <c r="DP36" s="25"/>
      <c r="DQ36" s="113">
        <v>4924799</v>
      </c>
      <c r="DR36" s="25"/>
      <c r="DS36" s="113">
        <v>4852964</v>
      </c>
      <c r="DT36" s="25"/>
      <c r="DU36" s="113">
        <v>4803899.7410000004</v>
      </c>
      <c r="DV36" s="25"/>
      <c r="DW36" s="113">
        <v>5900207</v>
      </c>
      <c r="DX36" s="25"/>
      <c r="DY36" s="113">
        <v>5852371</v>
      </c>
      <c r="DZ36" s="25"/>
      <c r="EA36" s="113">
        <v>5663731</v>
      </c>
      <c r="EB36" s="25"/>
      <c r="EC36" s="113">
        <v>7258231</v>
      </c>
      <c r="ED36" s="25"/>
      <c r="EE36" s="113">
        <v>7547485</v>
      </c>
      <c r="EF36" s="25"/>
      <c r="EG36" s="113">
        <v>7366051</v>
      </c>
      <c r="EH36" s="25"/>
      <c r="EI36" s="113">
        <v>7332034</v>
      </c>
      <c r="EJ36" s="25"/>
      <c r="EK36" s="113">
        <v>7027549</v>
      </c>
      <c r="EL36" s="25"/>
      <c r="EM36" s="113">
        <v>6989831</v>
      </c>
      <c r="EN36" s="25"/>
      <c r="EO36" s="113">
        <v>6871842</v>
      </c>
      <c r="EP36" s="25"/>
      <c r="EQ36" s="113">
        <v>6850744</v>
      </c>
      <c r="ER36" s="25"/>
      <c r="ES36" s="113">
        <v>6820121</v>
      </c>
      <c r="ET36" s="25"/>
      <c r="EU36" s="113">
        <v>6681371</v>
      </c>
      <c r="EV36" s="25"/>
      <c r="EW36" s="113">
        <v>6780246</v>
      </c>
      <c r="EX36" s="25"/>
      <c r="EY36" s="113">
        <v>6757583</v>
      </c>
      <c r="EZ36" s="25"/>
      <c r="FA36" s="113">
        <v>6710861</v>
      </c>
      <c r="FB36" s="25"/>
      <c r="FC36" s="113">
        <v>6601454</v>
      </c>
      <c r="FD36" s="25"/>
      <c r="FE36" s="113">
        <v>6455739</v>
      </c>
      <c r="FF36" s="25"/>
      <c r="FG36" s="113">
        <v>6325424</v>
      </c>
      <c r="FH36" s="25"/>
      <c r="FI36" s="113">
        <v>6129371</v>
      </c>
      <c r="FJ36" s="25"/>
      <c r="FK36" s="113">
        <v>5961638</v>
      </c>
      <c r="FL36" s="25"/>
      <c r="FM36" s="113">
        <v>6108023</v>
      </c>
      <c r="FN36" s="25"/>
      <c r="FO36" s="113">
        <v>6140013</v>
      </c>
      <c r="FP36" s="25"/>
      <c r="FQ36" s="113">
        <v>6133124</v>
      </c>
      <c r="FR36" s="25"/>
      <c r="FS36" s="113">
        <v>6243259.2649999997</v>
      </c>
      <c r="FT36" s="25"/>
      <c r="FU36" s="113">
        <v>8616293.0167500004</v>
      </c>
      <c r="FV36" s="25"/>
      <c r="FW36" s="113">
        <v>6829918.0193299996</v>
      </c>
      <c r="FX36" s="25"/>
      <c r="FY36" s="113">
        <v>7133889</v>
      </c>
      <c r="FZ36" s="25"/>
      <c r="GA36" s="348">
        <v>7552581000</v>
      </c>
      <c r="GB36" s="25"/>
      <c r="GC36" s="348">
        <v>7661545610.5799999</v>
      </c>
      <c r="GD36" s="25"/>
      <c r="GE36" s="348">
        <f t="shared" si="10"/>
        <v>9123902000</v>
      </c>
      <c r="GF36" s="25"/>
      <c r="GG36" s="348">
        <f t="shared" si="11"/>
        <v>9694160000</v>
      </c>
      <c r="GH36" s="25"/>
      <c r="GI36" s="348">
        <f t="shared" si="12"/>
        <v>10508676000</v>
      </c>
      <c r="GJ36" s="25"/>
      <c r="GK36" s="348">
        <f t="shared" si="13"/>
        <v>11745613000</v>
      </c>
      <c r="GL36" s="25"/>
      <c r="GM36" s="348">
        <f t="shared" si="14"/>
        <v>12402198000</v>
      </c>
      <c r="GN36" s="25"/>
      <c r="GO36" s="348">
        <f t="shared" si="15"/>
        <v>12932485000</v>
      </c>
      <c r="GP36" s="25"/>
      <c r="GQ36" s="348">
        <f t="shared" si="17"/>
        <v>13584403000</v>
      </c>
      <c r="GR36" s="25"/>
      <c r="GS36" s="348">
        <f t="shared" si="18"/>
        <v>13760452000</v>
      </c>
      <c r="GT36" s="25"/>
      <c r="GU36" s="348">
        <f t="shared" si="19"/>
        <v>14067250000</v>
      </c>
      <c r="GV36" s="25"/>
      <c r="GW36" s="348">
        <f t="shared" si="20"/>
        <v>14276988000</v>
      </c>
      <c r="GX36" s="25"/>
      <c r="GY36" s="348">
        <f t="shared" si="21"/>
        <v>14231599000</v>
      </c>
      <c r="GZ36" s="25"/>
      <c r="HA36" s="348">
        <f t="shared" si="22"/>
        <v>14219413000</v>
      </c>
      <c r="HB36" s="25"/>
      <c r="HC36" s="348">
        <f t="shared" si="23"/>
        <v>15240423000</v>
      </c>
      <c r="HD36" s="25"/>
      <c r="HE36" s="348">
        <f t="shared" si="24"/>
        <v>15202278000</v>
      </c>
      <c r="HF36" s="25"/>
      <c r="HG36" s="348">
        <f t="shared" si="25"/>
        <v>15205049000</v>
      </c>
      <c r="HH36" s="25"/>
      <c r="HI36" s="348">
        <f t="shared" si="26"/>
        <v>16027232000</v>
      </c>
      <c r="HJ36" s="25"/>
      <c r="HK36" s="538"/>
      <c r="HL36" s="25"/>
      <c r="HM36" s="348">
        <f t="shared" si="27"/>
        <v>16530109000</v>
      </c>
      <c r="HN36" s="25"/>
      <c r="HO36" s="348">
        <f t="shared" si="27"/>
        <v>17043548000</v>
      </c>
    </row>
    <row r="37" spans="1:223" ht="16.5" customHeight="1">
      <c r="A37" s="17"/>
      <c r="B37" s="17"/>
      <c r="C37" s="225">
        <v>0</v>
      </c>
      <c r="D37" s="17"/>
      <c r="E37" s="225">
        <v>0</v>
      </c>
      <c r="F37" s="17"/>
      <c r="G37" s="225">
        <v>0</v>
      </c>
      <c r="H37" s="17"/>
      <c r="I37" s="225">
        <v>0</v>
      </c>
      <c r="J37" s="17"/>
      <c r="K37" s="225">
        <v>0</v>
      </c>
      <c r="L37" s="17"/>
      <c r="M37" s="225">
        <v>0</v>
      </c>
      <c r="N37" s="17"/>
      <c r="O37" s="225">
        <v>0</v>
      </c>
      <c r="P37" s="17"/>
      <c r="Q37" s="225">
        <v>0</v>
      </c>
      <c r="R37" s="17"/>
      <c r="S37" s="225">
        <v>0</v>
      </c>
      <c r="T37" s="17"/>
      <c r="U37" s="225">
        <v>0</v>
      </c>
      <c r="V37" s="17"/>
      <c r="W37" s="225">
        <v>0</v>
      </c>
      <c r="X37" s="17"/>
      <c r="Y37" s="225">
        <v>0</v>
      </c>
      <c r="Z37" s="17"/>
      <c r="AA37" s="225">
        <v>0</v>
      </c>
      <c r="AB37" s="17"/>
      <c r="AC37" s="225">
        <v>0</v>
      </c>
      <c r="AD37" s="17"/>
      <c r="AE37" s="225">
        <v>0</v>
      </c>
      <c r="AF37" s="17"/>
      <c r="AG37" s="225">
        <v>0</v>
      </c>
      <c r="AH37" s="17"/>
      <c r="AI37" s="225">
        <v>0</v>
      </c>
      <c r="AJ37" s="17"/>
      <c r="AK37" s="225">
        <v>0</v>
      </c>
      <c r="AL37" s="17"/>
      <c r="AM37" s="225">
        <v>0</v>
      </c>
      <c r="AN37" s="17"/>
      <c r="AO37" s="225">
        <v>0</v>
      </c>
      <c r="AP37" s="17"/>
      <c r="AQ37" s="225">
        <v>0</v>
      </c>
      <c r="AR37" s="17"/>
      <c r="AS37" s="225">
        <v>0</v>
      </c>
      <c r="AT37" s="17"/>
      <c r="AU37" s="225">
        <v>0</v>
      </c>
      <c r="AV37" s="17"/>
      <c r="AW37" s="225">
        <v>0</v>
      </c>
      <c r="AX37" s="17"/>
      <c r="AY37" s="225">
        <v>0</v>
      </c>
      <c r="AZ37" s="17"/>
      <c r="BA37" s="225">
        <v>0</v>
      </c>
      <c r="BB37" s="17"/>
      <c r="BC37" s="225">
        <v>0</v>
      </c>
      <c r="BD37" s="17"/>
      <c r="BE37" s="225">
        <v>0</v>
      </c>
      <c r="BF37" s="17"/>
      <c r="BG37" s="225">
        <v>0</v>
      </c>
      <c r="BH37" s="17"/>
      <c r="BI37" s="225"/>
      <c r="BJ37" s="17"/>
      <c r="BK37" s="225"/>
      <c r="BL37" s="17"/>
      <c r="BM37" s="225">
        <v>0</v>
      </c>
      <c r="BN37" s="17"/>
      <c r="BO37" s="225"/>
      <c r="BP37" s="17"/>
      <c r="BQ37" s="225">
        <v>0</v>
      </c>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540"/>
      <c r="DD37" s="17"/>
      <c r="DE37" s="17"/>
      <c r="DF37" s="17"/>
      <c r="DG37" s="17"/>
      <c r="DH37" s="38"/>
      <c r="DI37" s="17"/>
      <c r="DJ37" s="17"/>
      <c r="DK37" s="81">
        <v>0</v>
      </c>
      <c r="DL37" s="17"/>
      <c r="DM37" s="81">
        <v>0</v>
      </c>
      <c r="DN37" s="17"/>
      <c r="DO37" s="81">
        <v>0</v>
      </c>
      <c r="DP37" s="17"/>
      <c r="DQ37" s="81">
        <v>0</v>
      </c>
      <c r="DR37" s="17"/>
      <c r="DS37" s="81">
        <v>0</v>
      </c>
      <c r="DT37" s="17"/>
      <c r="DU37" s="81">
        <v>0</v>
      </c>
      <c r="DV37" s="17"/>
      <c r="DW37" s="81">
        <v>0</v>
      </c>
      <c r="DX37" s="17"/>
      <c r="DY37" s="81">
        <v>0</v>
      </c>
      <c r="DZ37" s="17"/>
      <c r="EA37" s="81">
        <v>0</v>
      </c>
      <c r="EB37" s="17"/>
      <c r="EC37" s="81">
        <v>0</v>
      </c>
      <c r="ED37" s="17"/>
      <c r="EE37" s="81">
        <v>0</v>
      </c>
      <c r="EF37" s="17"/>
      <c r="EG37" s="81">
        <v>0</v>
      </c>
      <c r="EH37" s="17"/>
      <c r="EI37" s="81">
        <v>0</v>
      </c>
      <c r="EJ37" s="17"/>
      <c r="EK37" s="81">
        <v>0</v>
      </c>
      <c r="EL37" s="17"/>
      <c r="EM37" s="81">
        <v>0</v>
      </c>
      <c r="EN37" s="17"/>
      <c r="EO37" s="81">
        <v>0</v>
      </c>
      <c r="EP37" s="17"/>
      <c r="EQ37" s="81">
        <v>0</v>
      </c>
      <c r="ER37" s="17"/>
      <c r="ES37" s="81">
        <v>0</v>
      </c>
      <c r="ET37" s="17"/>
      <c r="EU37" s="81">
        <v>0</v>
      </c>
      <c r="EV37" s="17"/>
      <c r="EW37" s="81">
        <v>0</v>
      </c>
      <c r="EX37" s="17"/>
      <c r="EY37" s="81">
        <v>0</v>
      </c>
      <c r="EZ37" s="17"/>
      <c r="FA37" s="81">
        <v>0</v>
      </c>
      <c r="FB37" s="17"/>
      <c r="FC37" s="81">
        <v>0</v>
      </c>
      <c r="FD37" s="17"/>
      <c r="FE37" s="81">
        <v>0</v>
      </c>
      <c r="FF37" s="17"/>
      <c r="FG37" s="81">
        <v>0</v>
      </c>
      <c r="FH37" s="17"/>
      <c r="FI37" s="81">
        <v>0</v>
      </c>
      <c r="FJ37" s="17"/>
      <c r="FK37" s="81">
        <v>0</v>
      </c>
      <c r="FL37" s="17"/>
      <c r="FM37" s="81">
        <v>0</v>
      </c>
      <c r="FN37" s="17"/>
      <c r="FO37" s="81">
        <v>0</v>
      </c>
      <c r="FP37" s="17"/>
      <c r="FQ37" s="81"/>
      <c r="FR37" s="17"/>
      <c r="FS37" s="81"/>
      <c r="FT37" s="17"/>
      <c r="FU37" s="81"/>
      <c r="FV37" s="17"/>
      <c r="FW37" s="81"/>
      <c r="FX37" s="17"/>
      <c r="FY37" s="81"/>
      <c r="FZ37" s="17"/>
      <c r="GA37" s="353"/>
      <c r="GB37" s="17"/>
      <c r="GC37" s="353">
        <v>0</v>
      </c>
      <c r="GD37" s="17"/>
      <c r="GE37" s="353"/>
      <c r="GF37" s="17"/>
      <c r="GG37" s="353"/>
      <c r="GH37" s="17"/>
      <c r="GI37" s="353"/>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540"/>
      <c r="HL37" s="17"/>
      <c r="HM37" s="17"/>
      <c r="HN37" s="17"/>
      <c r="HO37" s="17"/>
    </row>
    <row r="38" spans="1:223" ht="3.75" customHeight="1">
      <c r="A38" s="17"/>
      <c r="B38" s="17"/>
      <c r="C38" s="81"/>
      <c r="D38" s="17"/>
      <c r="E38" s="81"/>
      <c r="F38" s="17"/>
      <c r="G38" s="81"/>
      <c r="H38" s="17"/>
      <c r="I38" s="81"/>
      <c r="J38" s="17"/>
      <c r="K38" s="81"/>
      <c r="L38" s="17"/>
      <c r="M38" s="81"/>
      <c r="N38" s="17"/>
      <c r="O38" s="81"/>
      <c r="P38" s="17"/>
      <c r="Q38" s="81"/>
      <c r="R38" s="17"/>
      <c r="S38" s="81"/>
      <c r="T38" s="17"/>
      <c r="U38" s="81"/>
      <c r="V38" s="17"/>
      <c r="W38" s="81"/>
      <c r="X38" s="17"/>
      <c r="Y38" s="81">
        <v>0</v>
      </c>
      <c r="Z38" s="17"/>
      <c r="AA38" s="81"/>
      <c r="AB38" s="17"/>
      <c r="AC38" s="81"/>
      <c r="AD38" s="17"/>
      <c r="AE38" s="81"/>
      <c r="AF38" s="17"/>
      <c r="AG38" s="81"/>
      <c r="AH38" s="17"/>
      <c r="AI38" s="81"/>
      <c r="AJ38" s="17"/>
      <c r="AK38" s="81">
        <v>0</v>
      </c>
      <c r="AL38" s="17"/>
      <c r="AM38" s="81"/>
      <c r="AN38" s="17"/>
      <c r="AO38" s="81"/>
      <c r="AP38" s="17"/>
      <c r="AQ38" s="81"/>
      <c r="AR38" s="17"/>
      <c r="AS38" s="81"/>
      <c r="AT38" s="17"/>
      <c r="AU38" s="81"/>
      <c r="AV38" s="17"/>
      <c r="AW38" s="81"/>
      <c r="AX38" s="17"/>
      <c r="AY38" s="81"/>
      <c r="AZ38" s="17"/>
      <c r="BA38" s="81"/>
      <c r="BB38" s="17"/>
      <c r="BC38" s="81"/>
      <c r="BD38" s="17"/>
      <c r="BE38" s="81"/>
      <c r="BF38" s="17"/>
      <c r="BG38" s="81"/>
      <c r="BH38" s="17"/>
      <c r="BI38" s="81"/>
      <c r="BJ38" s="17"/>
      <c r="BK38" s="81"/>
      <c r="BL38" s="17"/>
      <c r="BM38" s="81">
        <v>0</v>
      </c>
      <c r="BN38" s="17"/>
      <c r="BO38" s="81"/>
      <c r="BP38" s="17"/>
      <c r="BQ38" s="81">
        <v>0</v>
      </c>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540"/>
      <c r="DD38" s="17"/>
      <c r="DE38" s="17"/>
      <c r="DF38" s="17"/>
      <c r="DG38" s="17"/>
      <c r="DH38" s="38"/>
      <c r="DI38" s="17"/>
      <c r="DJ38" s="17"/>
      <c r="DK38" s="81">
        <v>0</v>
      </c>
      <c r="DL38" s="17"/>
      <c r="DM38" s="81">
        <v>0</v>
      </c>
      <c r="DN38" s="17"/>
      <c r="DO38" s="81">
        <v>0</v>
      </c>
      <c r="DP38" s="17"/>
      <c r="DQ38" s="81">
        <v>0</v>
      </c>
      <c r="DR38" s="17"/>
      <c r="DS38" s="81">
        <v>0</v>
      </c>
      <c r="DT38" s="17"/>
      <c r="DU38" s="81">
        <v>0</v>
      </c>
      <c r="DV38" s="17"/>
      <c r="DW38" s="81">
        <v>0</v>
      </c>
      <c r="DX38" s="17"/>
      <c r="DY38" s="81">
        <v>0</v>
      </c>
      <c r="DZ38" s="17"/>
      <c r="EA38" s="81">
        <v>0</v>
      </c>
      <c r="EB38" s="17"/>
      <c r="EC38" s="81">
        <v>0</v>
      </c>
      <c r="ED38" s="17"/>
      <c r="EE38" s="81">
        <v>0</v>
      </c>
      <c r="EF38" s="17"/>
      <c r="EG38" s="81">
        <v>0</v>
      </c>
      <c r="EH38" s="17"/>
      <c r="EI38" s="81">
        <v>0</v>
      </c>
      <c r="EJ38" s="17"/>
      <c r="EK38" s="81">
        <v>0</v>
      </c>
      <c r="EL38" s="17"/>
      <c r="EM38" s="81">
        <v>0</v>
      </c>
      <c r="EN38" s="17"/>
      <c r="EO38" s="81">
        <v>0</v>
      </c>
      <c r="EP38" s="17"/>
      <c r="EQ38" s="81">
        <v>0</v>
      </c>
      <c r="ER38" s="17"/>
      <c r="ES38" s="81">
        <v>0</v>
      </c>
      <c r="ET38" s="17"/>
      <c r="EU38" s="81">
        <v>0</v>
      </c>
      <c r="EV38" s="17"/>
      <c r="EW38" s="81">
        <v>0</v>
      </c>
      <c r="EX38" s="17"/>
      <c r="EY38" s="81">
        <v>0</v>
      </c>
      <c r="EZ38" s="17"/>
      <c r="FA38" s="81">
        <v>0</v>
      </c>
      <c r="FB38" s="17"/>
      <c r="FC38" s="81">
        <v>0</v>
      </c>
      <c r="FD38" s="17"/>
      <c r="FE38" s="81">
        <v>0</v>
      </c>
      <c r="FF38" s="17"/>
      <c r="FG38" s="81">
        <v>0</v>
      </c>
      <c r="FH38" s="17"/>
      <c r="FI38" s="81">
        <v>0</v>
      </c>
      <c r="FJ38" s="17"/>
      <c r="FK38" s="81">
        <v>0</v>
      </c>
      <c r="FL38" s="17"/>
      <c r="FM38" s="81">
        <v>0</v>
      </c>
      <c r="FN38" s="17"/>
      <c r="FO38" s="81">
        <v>0</v>
      </c>
      <c r="FP38" s="17"/>
      <c r="FQ38" s="81"/>
      <c r="FR38" s="17"/>
      <c r="FS38" s="81"/>
      <c r="FT38" s="17"/>
      <c r="FU38" s="81"/>
      <c r="FV38" s="17"/>
      <c r="FW38" s="81"/>
      <c r="FX38" s="17"/>
      <c r="FY38" s="81">
        <v>0</v>
      </c>
      <c r="FZ38" s="17"/>
      <c r="GA38" s="351"/>
      <c r="GB38" s="17"/>
      <c r="GC38" s="351">
        <v>0</v>
      </c>
      <c r="GD38" s="17"/>
      <c r="GE38" s="351">
        <f t="shared" si="10"/>
        <v>0</v>
      </c>
      <c r="GF38" s="17"/>
      <c r="GG38" s="351">
        <f t="shared" si="11"/>
        <v>0</v>
      </c>
      <c r="GH38" s="17"/>
      <c r="GI38" s="351">
        <f t="shared" si="12"/>
        <v>0</v>
      </c>
      <c r="GJ38" s="17"/>
      <c r="GK38" s="17">
        <f t="shared" si="13"/>
        <v>0</v>
      </c>
      <c r="GL38" s="17"/>
      <c r="GM38" s="17">
        <f t="shared" si="14"/>
        <v>0</v>
      </c>
      <c r="GN38" s="17"/>
      <c r="GO38" s="17">
        <f t="shared" si="15"/>
        <v>0</v>
      </c>
      <c r="GP38" s="17"/>
      <c r="GQ38" s="17">
        <f>CI38</f>
        <v>0</v>
      </c>
      <c r="GR38" s="17"/>
      <c r="GS38" s="17">
        <f>CK38</f>
        <v>0</v>
      </c>
      <c r="GT38" s="17"/>
      <c r="GU38" s="17">
        <f>CM38</f>
        <v>0</v>
      </c>
      <c r="GV38" s="17"/>
      <c r="GW38" s="17">
        <f>CO38</f>
        <v>0</v>
      </c>
      <c r="GX38" s="17"/>
      <c r="GY38" s="17">
        <f>CQ38</f>
        <v>0</v>
      </c>
      <c r="GZ38" s="17"/>
      <c r="HA38" s="17">
        <f>CS38</f>
        <v>0</v>
      </c>
      <c r="HB38" s="17"/>
      <c r="HC38" s="17">
        <f>+CU38</f>
        <v>0</v>
      </c>
      <c r="HD38" s="17"/>
      <c r="HE38" s="17">
        <f>+CW38</f>
        <v>0</v>
      </c>
      <c r="HF38" s="17"/>
      <c r="HG38" s="17">
        <f>+CY38</f>
        <v>0</v>
      </c>
      <c r="HH38" s="17"/>
      <c r="HI38" s="17">
        <f>+DA38</f>
        <v>0</v>
      </c>
      <c r="HJ38" s="17"/>
      <c r="HK38" s="540"/>
      <c r="HL38" s="17"/>
      <c r="HM38" s="17">
        <f>+DE38</f>
        <v>0</v>
      </c>
      <c r="HN38" s="17"/>
      <c r="HO38" s="17">
        <f>+DG38</f>
        <v>0</v>
      </c>
    </row>
    <row r="39" spans="1:223" ht="13.5" customHeight="1">
      <c r="A39" s="188" t="s">
        <v>94</v>
      </c>
      <c r="B39" s="410"/>
      <c r="C39" s="189">
        <v>4671968</v>
      </c>
      <c r="D39" s="410"/>
      <c r="E39" s="189">
        <v>4326510</v>
      </c>
      <c r="F39" s="410"/>
      <c r="G39" s="189">
        <v>4705260</v>
      </c>
      <c r="H39" s="410"/>
      <c r="I39" s="189">
        <v>6490580</v>
      </c>
      <c r="J39" s="410"/>
      <c r="K39" s="189">
        <v>6607543</v>
      </c>
      <c r="L39" s="410"/>
      <c r="M39" s="189">
        <v>7386916.7410000004</v>
      </c>
      <c r="N39" s="410"/>
      <c r="O39" s="189">
        <v>9923513</v>
      </c>
      <c r="P39" s="410"/>
      <c r="Q39" s="189">
        <v>9636364</v>
      </c>
      <c r="R39" s="410"/>
      <c r="S39" s="189">
        <v>9388472</v>
      </c>
      <c r="T39" s="410"/>
      <c r="U39" s="189">
        <v>9161668</v>
      </c>
      <c r="V39" s="410"/>
      <c r="W39" s="189">
        <v>9521380</v>
      </c>
      <c r="X39" s="410"/>
      <c r="Y39" s="189">
        <v>9154079</v>
      </c>
      <c r="Z39" s="410"/>
      <c r="AA39" s="189">
        <v>9439428</v>
      </c>
      <c r="AB39" s="410"/>
      <c r="AC39" s="189">
        <v>8883838</v>
      </c>
      <c r="AD39" s="410"/>
      <c r="AE39" s="189">
        <v>9334216</v>
      </c>
      <c r="AF39" s="410"/>
      <c r="AG39" s="189">
        <v>8658788</v>
      </c>
      <c r="AH39" s="410"/>
      <c r="AI39" s="189">
        <v>9183954</v>
      </c>
      <c r="AJ39" s="410"/>
      <c r="AK39" s="189">
        <v>9140622</v>
      </c>
      <c r="AL39" s="410"/>
      <c r="AM39" s="189">
        <v>9041091</v>
      </c>
      <c r="AN39" s="410"/>
      <c r="AO39" s="189">
        <v>8862458</v>
      </c>
      <c r="AP39" s="410"/>
      <c r="AQ39" s="189">
        <v>8943478</v>
      </c>
      <c r="AR39" s="410"/>
      <c r="AS39" s="189">
        <v>8635375</v>
      </c>
      <c r="AT39" s="410"/>
      <c r="AU39" s="189">
        <v>8779386</v>
      </c>
      <c r="AV39" s="410"/>
      <c r="AW39" s="189">
        <v>8410617</v>
      </c>
      <c r="AX39" s="410"/>
      <c r="AY39" s="189">
        <v>8673876</v>
      </c>
      <c r="AZ39" s="410"/>
      <c r="BA39" s="189">
        <v>8404834</v>
      </c>
      <c r="BB39" s="410"/>
      <c r="BC39" s="189">
        <v>8449292</v>
      </c>
      <c r="BD39" s="410"/>
      <c r="BE39" s="189">
        <v>8054820</v>
      </c>
      <c r="BF39" s="410"/>
      <c r="BG39" s="189">
        <v>8256448</v>
      </c>
      <c r="BH39" s="410"/>
      <c r="BI39" s="189">
        <v>8193876</v>
      </c>
      <c r="BJ39" s="410"/>
      <c r="BK39" s="189">
        <v>8906950.2239999995</v>
      </c>
      <c r="BL39" s="410"/>
      <c r="BM39" s="411">
        <v>8616293.0167500004</v>
      </c>
      <c r="BN39" s="410"/>
      <c r="BO39" s="411">
        <v>9083070.9087099992</v>
      </c>
      <c r="BP39" s="410"/>
      <c r="BQ39" s="411">
        <v>10361283.025489997</v>
      </c>
      <c r="BR39" s="410"/>
      <c r="BS39" s="412">
        <v>10683433000</v>
      </c>
      <c r="BT39" s="410"/>
      <c r="BU39" s="412">
        <v>11229976000</v>
      </c>
      <c r="BV39" s="410"/>
      <c r="BW39" s="412">
        <v>12352048000</v>
      </c>
      <c r="BX39" s="410"/>
      <c r="BY39" s="412">
        <v>13535459000</v>
      </c>
      <c r="BZ39" s="410"/>
      <c r="CA39" s="412">
        <v>10606223000</v>
      </c>
      <c r="CB39" s="410"/>
      <c r="CC39" s="412">
        <v>14105420000</v>
      </c>
      <c r="CD39" s="410"/>
      <c r="CE39" s="412">
        <v>15078328000</v>
      </c>
      <c r="CF39" s="410"/>
      <c r="CG39" s="412">
        <f>[16]BS_PT!$Q$45</f>
        <v>15184963000</v>
      </c>
      <c r="CH39" s="410"/>
      <c r="CI39" s="412">
        <v>16104988000</v>
      </c>
      <c r="CJ39" s="410"/>
      <c r="CK39" s="412">
        <v>15895635000</v>
      </c>
      <c r="CL39" s="410"/>
      <c r="CM39" s="412">
        <v>17394249000</v>
      </c>
      <c r="CN39" s="410"/>
      <c r="CO39" s="412">
        <v>18230115000</v>
      </c>
      <c r="CP39" s="410"/>
      <c r="CQ39" s="412">
        <v>17852091000</v>
      </c>
      <c r="CR39" s="410"/>
      <c r="CS39" s="412">
        <f>+CS36+CS20</f>
        <v>17309081000</v>
      </c>
      <c r="CT39" s="410"/>
      <c r="CU39" s="412">
        <f>+CU36+CU20</f>
        <v>18436499000</v>
      </c>
      <c r="CV39" s="410"/>
      <c r="CW39" s="412">
        <v>18800623000</v>
      </c>
      <c r="CX39" s="410"/>
      <c r="CY39" s="412">
        <v>19422890000</v>
      </c>
      <c r="CZ39" s="410"/>
      <c r="DA39" s="412">
        <v>19448659000</v>
      </c>
      <c r="DB39" s="410"/>
      <c r="DC39" s="541"/>
      <c r="DD39" s="410"/>
      <c r="DE39" s="412">
        <v>19812108000</v>
      </c>
      <c r="DF39" s="410"/>
      <c r="DG39" s="412">
        <v>20186204000</v>
      </c>
      <c r="DH39" s="38"/>
      <c r="DI39" s="188" t="s">
        <v>93</v>
      </c>
      <c r="DJ39" s="410"/>
      <c r="DK39" s="189">
        <v>4671968</v>
      </c>
      <c r="DL39" s="410"/>
      <c r="DM39" s="189">
        <v>4326510</v>
      </c>
      <c r="DN39" s="410"/>
      <c r="DO39" s="189">
        <v>4705260</v>
      </c>
      <c r="DP39" s="410"/>
      <c r="DQ39" s="189">
        <v>6490580</v>
      </c>
      <c r="DR39" s="410"/>
      <c r="DS39" s="189">
        <v>6607543</v>
      </c>
      <c r="DT39" s="410"/>
      <c r="DU39" s="189">
        <v>7386916.7410000004</v>
      </c>
      <c r="DV39" s="410"/>
      <c r="DW39" s="189">
        <v>9923513</v>
      </c>
      <c r="DX39" s="410"/>
      <c r="DY39" s="189">
        <v>9636364</v>
      </c>
      <c r="DZ39" s="410"/>
      <c r="EA39" s="189">
        <v>9388472</v>
      </c>
      <c r="EB39" s="410"/>
      <c r="EC39" s="189">
        <v>9161668</v>
      </c>
      <c r="ED39" s="410"/>
      <c r="EE39" s="189">
        <v>9521380</v>
      </c>
      <c r="EF39" s="410"/>
      <c r="EG39" s="189">
        <v>9154079</v>
      </c>
      <c r="EH39" s="410"/>
      <c r="EI39" s="189">
        <v>9439428</v>
      </c>
      <c r="EJ39" s="410"/>
      <c r="EK39" s="189">
        <v>8883838</v>
      </c>
      <c r="EL39" s="410"/>
      <c r="EM39" s="189">
        <v>9334216</v>
      </c>
      <c r="EN39" s="410"/>
      <c r="EO39" s="189">
        <v>8658788</v>
      </c>
      <c r="EP39" s="410"/>
      <c r="EQ39" s="189">
        <v>9183954</v>
      </c>
      <c r="ER39" s="410"/>
      <c r="ES39" s="189">
        <v>9140622</v>
      </c>
      <c r="ET39" s="410"/>
      <c r="EU39" s="189">
        <v>9041091</v>
      </c>
      <c r="EV39" s="410"/>
      <c r="EW39" s="189">
        <v>8862458</v>
      </c>
      <c r="EX39" s="410"/>
      <c r="EY39" s="189">
        <v>8943478</v>
      </c>
      <c r="EZ39" s="410"/>
      <c r="FA39" s="189">
        <v>8635375</v>
      </c>
      <c r="FB39" s="410"/>
      <c r="FC39" s="189">
        <v>8779386</v>
      </c>
      <c r="FD39" s="410"/>
      <c r="FE39" s="189">
        <v>8410617</v>
      </c>
      <c r="FF39" s="410"/>
      <c r="FG39" s="189">
        <v>8673876</v>
      </c>
      <c r="FH39" s="410"/>
      <c r="FI39" s="189">
        <v>8404834</v>
      </c>
      <c r="FJ39" s="410"/>
      <c r="FK39" s="189">
        <v>8449292</v>
      </c>
      <c r="FL39" s="410"/>
      <c r="FM39" s="189">
        <v>8054820</v>
      </c>
      <c r="FN39" s="410"/>
      <c r="FO39" s="189">
        <v>8256448</v>
      </c>
      <c r="FP39" s="410"/>
      <c r="FQ39" s="189">
        <v>8193876</v>
      </c>
      <c r="FR39" s="410"/>
      <c r="FS39" s="189">
        <v>8892594.8870000001</v>
      </c>
      <c r="FT39" s="410"/>
      <c r="FU39" s="189">
        <v>8616293.0167500004</v>
      </c>
      <c r="FV39" s="410"/>
      <c r="FW39" s="189">
        <v>9083070.9087099992</v>
      </c>
      <c r="FX39" s="410"/>
      <c r="FY39" s="189">
        <v>10361283.025489997</v>
      </c>
      <c r="FZ39" s="410"/>
      <c r="GA39" s="412">
        <v>10683433000</v>
      </c>
      <c r="GB39" s="410"/>
      <c r="GC39" s="412">
        <v>11229976000</v>
      </c>
      <c r="GD39" s="410"/>
      <c r="GE39" s="412">
        <f t="shared" si="10"/>
        <v>12352048000</v>
      </c>
      <c r="GF39" s="410"/>
      <c r="GG39" s="412">
        <f t="shared" si="11"/>
        <v>13535459000</v>
      </c>
      <c r="GH39" s="410"/>
      <c r="GI39" s="412">
        <f t="shared" si="12"/>
        <v>10606223000</v>
      </c>
      <c r="GJ39" s="410"/>
      <c r="GK39" s="412">
        <f t="shared" si="13"/>
        <v>14105420000</v>
      </c>
      <c r="GL39" s="410"/>
      <c r="GM39" s="412">
        <f t="shared" si="14"/>
        <v>15078328000</v>
      </c>
      <c r="GN39" s="410"/>
      <c r="GO39" s="412">
        <f t="shared" si="15"/>
        <v>15184963000</v>
      </c>
      <c r="GP39" s="410"/>
      <c r="GQ39" s="412">
        <f>CI39</f>
        <v>16104988000</v>
      </c>
      <c r="GR39" s="410"/>
      <c r="GS39" s="412">
        <f>CK39</f>
        <v>15895635000</v>
      </c>
      <c r="GT39" s="410"/>
      <c r="GU39" s="412">
        <f>CM39</f>
        <v>17394249000</v>
      </c>
      <c r="GV39" s="410"/>
      <c r="GW39" s="412">
        <f>CO39</f>
        <v>18230115000</v>
      </c>
      <c r="GX39" s="410"/>
      <c r="GY39" s="412">
        <f>CQ39</f>
        <v>17852091000</v>
      </c>
      <c r="GZ39" s="410"/>
      <c r="HA39" s="412">
        <f>CS39</f>
        <v>17309081000</v>
      </c>
      <c r="HB39" s="410"/>
      <c r="HC39" s="412">
        <f>+CU39</f>
        <v>18436499000</v>
      </c>
      <c r="HD39" s="410"/>
      <c r="HE39" s="412">
        <f>+CW39</f>
        <v>18800623000</v>
      </c>
      <c r="HF39" s="410"/>
      <c r="HG39" s="412">
        <f>+CY39</f>
        <v>19422890000</v>
      </c>
      <c r="HH39" s="410"/>
      <c r="HI39" s="412">
        <f>+DA39</f>
        <v>19448659000</v>
      </c>
      <c r="HJ39" s="410"/>
      <c r="HK39" s="541"/>
      <c r="HL39" s="410"/>
      <c r="HM39" s="412">
        <f>+DE39</f>
        <v>19812108000</v>
      </c>
      <c r="HN39" s="410"/>
      <c r="HO39" s="412">
        <f>+DG39</f>
        <v>20186204000</v>
      </c>
    </row>
    <row r="40" spans="1:223" ht="13.5" customHeight="1">
      <c r="A40" s="126"/>
      <c r="B40" s="37"/>
      <c r="C40" s="226">
        <v>0</v>
      </c>
      <c r="D40" s="37"/>
      <c r="E40" s="226">
        <v>0</v>
      </c>
      <c r="F40" s="37"/>
      <c r="G40" s="226">
        <v>0</v>
      </c>
      <c r="H40" s="37"/>
      <c r="I40" s="226">
        <v>0</v>
      </c>
      <c r="J40" s="37"/>
      <c r="K40" s="226">
        <v>0</v>
      </c>
      <c r="L40" s="37"/>
      <c r="M40" s="226">
        <v>0</v>
      </c>
      <c r="N40" s="37"/>
      <c r="O40" s="226">
        <v>0</v>
      </c>
      <c r="P40" s="37"/>
      <c r="Q40" s="226">
        <v>0</v>
      </c>
      <c r="R40" s="37"/>
      <c r="S40" s="226">
        <v>0</v>
      </c>
      <c r="T40" s="37"/>
      <c r="U40" s="226">
        <v>0</v>
      </c>
      <c r="V40" s="37"/>
      <c r="W40" s="226">
        <v>0</v>
      </c>
      <c r="X40" s="37"/>
      <c r="Y40" s="226">
        <v>0</v>
      </c>
      <c r="Z40" s="37"/>
      <c r="AA40" s="226">
        <v>0</v>
      </c>
      <c r="AB40" s="37"/>
      <c r="AC40" s="226">
        <v>0</v>
      </c>
      <c r="AD40" s="37"/>
      <c r="AE40" s="226">
        <v>0</v>
      </c>
      <c r="AF40" s="37"/>
      <c r="AG40" s="226">
        <v>0</v>
      </c>
      <c r="AH40" s="37"/>
      <c r="AI40" s="226">
        <v>0</v>
      </c>
      <c r="AJ40" s="37"/>
      <c r="AK40" s="226">
        <v>0</v>
      </c>
      <c r="AL40" s="37"/>
      <c r="AM40" s="226">
        <v>0</v>
      </c>
      <c r="AN40" s="37"/>
      <c r="AO40" s="226">
        <v>0</v>
      </c>
      <c r="AP40" s="37"/>
      <c r="AQ40" s="226">
        <v>0</v>
      </c>
      <c r="AR40" s="37"/>
      <c r="AS40" s="226">
        <v>0</v>
      </c>
      <c r="AT40" s="37"/>
      <c r="AU40" s="226">
        <v>0</v>
      </c>
      <c r="AV40" s="37"/>
      <c r="AW40" s="145">
        <v>0</v>
      </c>
      <c r="AX40" s="37"/>
      <c r="AY40" s="226">
        <v>0</v>
      </c>
      <c r="AZ40" s="37"/>
      <c r="BA40" s="226">
        <v>0</v>
      </c>
      <c r="BB40" s="37"/>
      <c r="BC40" s="226">
        <v>0</v>
      </c>
      <c r="BD40" s="37"/>
      <c r="BE40" s="226">
        <v>0</v>
      </c>
      <c r="BF40" s="37"/>
      <c r="BG40" s="226">
        <v>0</v>
      </c>
      <c r="BH40" s="37"/>
      <c r="BI40" s="226"/>
      <c r="BJ40" s="37"/>
      <c r="BK40" s="226"/>
      <c r="BL40" s="37"/>
      <c r="BM40" s="270"/>
      <c r="BN40" s="37"/>
      <c r="BO40" s="270"/>
      <c r="BP40" s="37"/>
      <c r="BQ40" s="270">
        <v>0</v>
      </c>
      <c r="BR40" s="37"/>
      <c r="BS40" s="126"/>
      <c r="BT40" s="37"/>
      <c r="BU40" s="126"/>
      <c r="BV40" s="37"/>
      <c r="BW40" s="126"/>
      <c r="BX40" s="37"/>
      <c r="BY40" s="126"/>
      <c r="BZ40" s="37"/>
      <c r="CA40" s="126"/>
      <c r="CB40" s="37"/>
      <c r="CC40" s="126"/>
      <c r="CD40" s="37"/>
      <c r="CE40" s="126"/>
      <c r="CF40" s="37"/>
      <c r="CG40" s="126"/>
      <c r="CH40" s="37"/>
      <c r="CI40" s="126"/>
      <c r="CJ40" s="37"/>
      <c r="CK40" s="126"/>
      <c r="CL40" s="37"/>
      <c r="CM40" s="126"/>
      <c r="CN40" s="37"/>
      <c r="CO40" s="126"/>
      <c r="CP40" s="37"/>
      <c r="CQ40" s="126"/>
      <c r="CR40" s="37"/>
      <c r="CS40" s="126"/>
      <c r="CT40" s="37"/>
      <c r="CU40" s="126"/>
      <c r="CV40" s="37"/>
      <c r="CW40" s="126"/>
      <c r="CX40" s="37"/>
      <c r="CY40" s="126"/>
      <c r="CZ40" s="37"/>
      <c r="DA40" s="126"/>
      <c r="DB40" s="37"/>
      <c r="DC40" s="539"/>
      <c r="DD40" s="37"/>
      <c r="DE40" s="126"/>
      <c r="DF40" s="37"/>
      <c r="DG40" s="126"/>
      <c r="DH40" s="38"/>
      <c r="DI40" s="126"/>
      <c r="DJ40" s="37"/>
      <c r="DK40" s="145"/>
      <c r="DL40" s="37"/>
      <c r="DM40" s="145"/>
      <c r="DN40" s="37"/>
      <c r="DO40" s="145"/>
      <c r="DP40" s="37"/>
      <c r="DQ40" s="145"/>
      <c r="DR40" s="37"/>
      <c r="DS40" s="145"/>
      <c r="DT40" s="37"/>
      <c r="DU40" s="145"/>
      <c r="DV40" s="37"/>
      <c r="DW40" s="145"/>
      <c r="DX40" s="37"/>
      <c r="DY40" s="145"/>
      <c r="DZ40" s="37"/>
      <c r="EA40" s="145"/>
      <c r="EB40" s="37"/>
      <c r="EC40" s="145"/>
      <c r="ED40" s="37"/>
      <c r="EE40" s="145"/>
      <c r="EF40" s="37"/>
      <c r="EG40" s="145"/>
      <c r="EH40" s="37"/>
      <c r="EI40" s="145"/>
      <c r="EJ40" s="37"/>
      <c r="EK40" s="145"/>
      <c r="EL40" s="37"/>
      <c r="EM40" s="145"/>
      <c r="EN40" s="37"/>
      <c r="EO40" s="145"/>
      <c r="EP40" s="37"/>
      <c r="EQ40" s="145"/>
      <c r="ER40" s="37"/>
      <c r="ES40" s="145"/>
      <c r="ET40" s="37"/>
      <c r="EU40" s="145"/>
      <c r="EV40" s="37"/>
      <c r="EW40" s="145"/>
      <c r="EX40" s="37"/>
      <c r="EY40" s="145"/>
      <c r="EZ40" s="37"/>
      <c r="FA40" s="145"/>
      <c r="FB40" s="37"/>
      <c r="FC40" s="145"/>
      <c r="FD40" s="37"/>
      <c r="FE40" s="145"/>
      <c r="FF40" s="37"/>
      <c r="FG40" s="145"/>
      <c r="FH40" s="37"/>
      <c r="FI40" s="145"/>
      <c r="FJ40" s="37"/>
      <c r="FK40" s="145"/>
      <c r="FL40" s="37"/>
      <c r="FM40" s="145"/>
      <c r="FN40" s="37"/>
      <c r="FO40" s="145"/>
      <c r="FP40" s="37"/>
      <c r="FQ40" s="145"/>
      <c r="FR40" s="37"/>
      <c r="FS40" s="145"/>
      <c r="FT40" s="37"/>
      <c r="FU40" s="145"/>
      <c r="FV40" s="37"/>
      <c r="FW40" s="145"/>
      <c r="FX40" s="37"/>
      <c r="FY40" s="145"/>
      <c r="FZ40" s="37"/>
      <c r="GA40" s="352"/>
      <c r="GB40" s="37"/>
      <c r="GC40" s="352"/>
      <c r="GD40" s="37"/>
      <c r="GE40" s="352"/>
      <c r="GF40" s="37"/>
      <c r="GG40" s="352"/>
      <c r="GH40" s="37"/>
      <c r="GI40" s="352"/>
      <c r="GJ40" s="37"/>
      <c r="GK40" s="126"/>
      <c r="GL40" s="37"/>
      <c r="GM40" s="126"/>
      <c r="GN40" s="37"/>
      <c r="GO40" s="126"/>
      <c r="GP40" s="37"/>
      <c r="GQ40" s="126"/>
      <c r="GR40" s="37"/>
      <c r="GS40" s="126"/>
      <c r="GT40" s="37"/>
      <c r="GU40" s="126"/>
      <c r="GV40" s="37"/>
      <c r="GW40" s="126"/>
      <c r="GX40" s="37"/>
      <c r="GY40" s="126"/>
      <c r="GZ40" s="37"/>
      <c r="HA40" s="126"/>
      <c r="HB40" s="37"/>
      <c r="HC40" s="126"/>
      <c r="HD40" s="37"/>
      <c r="HE40" s="126"/>
      <c r="HF40" s="37"/>
      <c r="HG40" s="126"/>
      <c r="HH40" s="37"/>
      <c r="HI40" s="126"/>
      <c r="HJ40" s="37"/>
      <c r="HK40" s="539"/>
      <c r="HL40" s="37"/>
      <c r="HM40" s="126"/>
      <c r="HN40" s="37"/>
      <c r="HO40" s="126"/>
    </row>
    <row r="41" spans="1:223" ht="5.25" customHeight="1">
      <c r="A41" s="19"/>
      <c r="B41" s="19"/>
      <c r="C41" s="80"/>
      <c r="D41" s="19"/>
      <c r="E41" s="80"/>
      <c r="F41" s="19"/>
      <c r="G41" s="80"/>
      <c r="H41" s="19"/>
      <c r="I41" s="80"/>
      <c r="J41" s="19"/>
      <c r="K41" s="80"/>
      <c r="L41" s="19"/>
      <c r="M41" s="80"/>
      <c r="N41" s="19"/>
      <c r="O41" s="80"/>
      <c r="P41" s="19"/>
      <c r="Q41" s="80"/>
      <c r="R41" s="19"/>
      <c r="S41" s="80"/>
      <c r="T41" s="19"/>
      <c r="U41" s="80"/>
      <c r="V41" s="19"/>
      <c r="W41" s="80"/>
      <c r="X41" s="19"/>
      <c r="Y41" s="80"/>
      <c r="Z41" s="19"/>
      <c r="AA41" s="80"/>
      <c r="AB41" s="19"/>
      <c r="AC41" s="80"/>
      <c r="AD41" s="19"/>
      <c r="AE41" s="80"/>
      <c r="AF41" s="19"/>
      <c r="AG41" s="80"/>
      <c r="AH41" s="19"/>
      <c r="AI41" s="80"/>
      <c r="AJ41" s="19"/>
      <c r="AK41" s="80"/>
      <c r="AL41" s="19"/>
      <c r="AM41" s="80"/>
      <c r="AN41" s="19"/>
      <c r="AO41" s="80"/>
      <c r="AP41" s="19"/>
      <c r="AQ41" s="80"/>
      <c r="AR41" s="19"/>
      <c r="AS41" s="80"/>
      <c r="AT41" s="19"/>
      <c r="AU41" s="80"/>
      <c r="AV41" s="19"/>
      <c r="AW41" s="80"/>
      <c r="AX41" s="19"/>
      <c r="AY41" s="80"/>
      <c r="AZ41" s="19"/>
      <c r="BA41" s="80"/>
      <c r="BB41" s="19"/>
      <c r="BC41" s="80"/>
      <c r="BD41" s="19"/>
      <c r="BE41" s="80"/>
      <c r="BF41" s="19"/>
      <c r="BG41" s="80"/>
      <c r="BH41" s="19"/>
      <c r="BI41" s="80"/>
      <c r="BJ41" s="19"/>
      <c r="BK41" s="80"/>
      <c r="BL41" s="19"/>
      <c r="BM41" s="80"/>
      <c r="BN41" s="19"/>
      <c r="BO41" s="80"/>
      <c r="BP41" s="19"/>
      <c r="BQ41" s="80">
        <v>0</v>
      </c>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543"/>
      <c r="DD41" s="19"/>
      <c r="DE41" s="19"/>
      <c r="DF41" s="19"/>
      <c r="DG41" s="19"/>
      <c r="DH41" s="38"/>
      <c r="DI41" s="19"/>
      <c r="DJ41" s="19"/>
      <c r="DK41" s="80"/>
      <c r="DL41" s="19"/>
      <c r="DM41" s="80"/>
      <c r="DN41" s="19"/>
      <c r="DO41" s="80"/>
      <c r="DP41" s="19"/>
      <c r="DQ41" s="80"/>
      <c r="DR41" s="19"/>
      <c r="DS41" s="80"/>
      <c r="DT41" s="19"/>
      <c r="DU41" s="80"/>
      <c r="DV41" s="19"/>
      <c r="DW41" s="80"/>
      <c r="DX41" s="19"/>
      <c r="DY41" s="80"/>
      <c r="DZ41" s="19"/>
      <c r="EA41" s="80"/>
      <c r="EB41" s="19"/>
      <c r="EC41" s="80"/>
      <c r="ED41" s="19"/>
      <c r="EE41" s="80"/>
      <c r="EF41" s="19"/>
      <c r="EG41" s="80"/>
      <c r="EH41" s="19"/>
      <c r="EI41" s="80"/>
      <c r="EJ41" s="19"/>
      <c r="EK41" s="80"/>
      <c r="EL41" s="19"/>
      <c r="EM41" s="80"/>
      <c r="EN41" s="19"/>
      <c r="EO41" s="80"/>
      <c r="EP41" s="19"/>
      <c r="EQ41" s="80"/>
      <c r="ER41" s="19"/>
      <c r="ES41" s="80"/>
      <c r="ET41" s="19"/>
      <c r="EU41" s="80"/>
      <c r="EV41" s="19"/>
      <c r="EW41" s="80"/>
      <c r="EX41" s="19"/>
      <c r="EY41" s="80"/>
      <c r="EZ41" s="19"/>
      <c r="FA41" s="80"/>
      <c r="FB41" s="19"/>
      <c r="FC41" s="80"/>
      <c r="FD41" s="19"/>
      <c r="FE41" s="80"/>
      <c r="FF41" s="19"/>
      <c r="FG41" s="80"/>
      <c r="FH41" s="19"/>
      <c r="FI41" s="80"/>
      <c r="FJ41" s="19"/>
      <c r="FK41" s="80"/>
      <c r="FL41" s="19"/>
      <c r="FM41" s="80"/>
      <c r="FN41" s="19"/>
      <c r="FO41" s="80"/>
      <c r="FP41" s="19"/>
      <c r="FQ41" s="80"/>
      <c r="FR41" s="19"/>
      <c r="FS41" s="80"/>
      <c r="FT41" s="19"/>
      <c r="FU41" s="80"/>
      <c r="FV41" s="19"/>
      <c r="FW41" s="80"/>
      <c r="FX41" s="19"/>
      <c r="FY41" s="80"/>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543"/>
      <c r="HL41" s="19"/>
      <c r="HM41" s="19"/>
      <c r="HN41" s="19"/>
      <c r="HO41" s="19"/>
    </row>
    <row r="42" spans="1:223" ht="13.5" customHeight="1">
      <c r="A42" s="143" t="s">
        <v>4</v>
      </c>
      <c r="B42" s="37"/>
      <c r="C42" s="144"/>
      <c r="D42" s="37"/>
      <c r="E42" s="144"/>
      <c r="F42" s="37"/>
      <c r="G42" s="144"/>
      <c r="H42" s="37"/>
      <c r="I42" s="144"/>
      <c r="J42" s="37"/>
      <c r="K42" s="144"/>
      <c r="L42" s="37"/>
      <c r="M42" s="144"/>
      <c r="N42" s="37"/>
      <c r="O42" s="144"/>
      <c r="P42" s="37"/>
      <c r="Q42" s="144"/>
      <c r="R42" s="37"/>
      <c r="S42" s="144"/>
      <c r="T42" s="37"/>
      <c r="U42" s="144"/>
      <c r="V42" s="37"/>
      <c r="W42" s="144"/>
      <c r="X42" s="37"/>
      <c r="Y42" s="144"/>
      <c r="Z42" s="37"/>
      <c r="AA42" s="144"/>
      <c r="AB42" s="37"/>
      <c r="AC42" s="144"/>
      <c r="AD42" s="37"/>
      <c r="AE42" s="144"/>
      <c r="AF42" s="37"/>
      <c r="AG42" s="144"/>
      <c r="AH42" s="37"/>
      <c r="AI42" s="144"/>
      <c r="AJ42" s="37"/>
      <c r="AK42" s="144"/>
      <c r="AL42" s="37"/>
      <c r="AM42" s="144"/>
      <c r="AN42" s="37"/>
      <c r="AO42" s="144"/>
      <c r="AP42" s="37"/>
      <c r="AQ42" s="144"/>
      <c r="AR42" s="37"/>
      <c r="AS42" s="144"/>
      <c r="AT42" s="37"/>
      <c r="AU42" s="144"/>
      <c r="AV42" s="37"/>
      <c r="AW42" s="144"/>
      <c r="AX42" s="37"/>
      <c r="AY42" s="144"/>
      <c r="AZ42" s="37"/>
      <c r="BA42" s="144"/>
      <c r="BB42" s="37"/>
      <c r="BC42" s="144"/>
      <c r="BD42" s="37"/>
      <c r="BE42" s="144"/>
      <c r="BF42" s="37"/>
      <c r="BG42" s="144"/>
      <c r="BH42" s="37"/>
      <c r="BI42" s="144"/>
      <c r="BJ42" s="37"/>
      <c r="BK42" s="144"/>
      <c r="BL42" s="37"/>
      <c r="BM42" s="271"/>
      <c r="BN42" s="37"/>
      <c r="BO42" s="271"/>
      <c r="BP42" s="37"/>
      <c r="BQ42" s="271">
        <v>0</v>
      </c>
      <c r="BR42" s="37"/>
      <c r="BS42" s="271"/>
      <c r="BT42" s="37"/>
      <c r="BU42" s="271"/>
      <c r="BV42" s="37"/>
      <c r="BW42" s="271"/>
      <c r="BX42" s="37"/>
      <c r="BY42" s="271"/>
      <c r="BZ42" s="37"/>
      <c r="CA42" s="271"/>
      <c r="CB42" s="37"/>
      <c r="CC42" s="271"/>
      <c r="CD42" s="37"/>
      <c r="CE42" s="271"/>
      <c r="CF42" s="37"/>
      <c r="CG42" s="271"/>
      <c r="CH42" s="37"/>
      <c r="CI42" s="271"/>
      <c r="CJ42" s="37"/>
      <c r="CK42" s="271"/>
      <c r="CL42" s="37"/>
      <c r="CM42" s="271"/>
      <c r="CN42" s="37"/>
      <c r="CO42" s="271"/>
      <c r="CP42" s="37"/>
      <c r="CQ42" s="271"/>
      <c r="CR42" s="37"/>
      <c r="CS42" s="271"/>
      <c r="CT42" s="37"/>
      <c r="CU42" s="271"/>
      <c r="CV42" s="37"/>
      <c r="CW42" s="271"/>
      <c r="CX42" s="37"/>
      <c r="CY42" s="271"/>
      <c r="CZ42" s="37"/>
      <c r="DA42" s="271"/>
      <c r="DB42" s="37"/>
      <c r="DC42" s="550"/>
      <c r="DD42" s="37"/>
      <c r="DE42" s="271"/>
      <c r="DF42" s="37"/>
      <c r="DG42" s="271"/>
      <c r="DH42" s="38"/>
      <c r="DI42" s="143" t="s">
        <v>95</v>
      </c>
      <c r="DJ42" s="37"/>
      <c r="DK42" s="144"/>
      <c r="DL42" s="37"/>
      <c r="DM42" s="144"/>
      <c r="DN42" s="37"/>
      <c r="DO42" s="144"/>
      <c r="DP42" s="37"/>
      <c r="DQ42" s="144"/>
      <c r="DR42" s="37"/>
      <c r="DS42" s="144"/>
      <c r="DT42" s="37"/>
      <c r="DU42" s="144"/>
      <c r="DV42" s="37"/>
      <c r="DW42" s="144"/>
      <c r="DX42" s="37"/>
      <c r="DY42" s="144"/>
      <c r="DZ42" s="37"/>
      <c r="EA42" s="144"/>
      <c r="EB42" s="37"/>
      <c r="EC42" s="144"/>
      <c r="ED42" s="37"/>
      <c r="EE42" s="144"/>
      <c r="EF42" s="37"/>
      <c r="EG42" s="144"/>
      <c r="EH42" s="37"/>
      <c r="EI42" s="144"/>
      <c r="EJ42" s="37"/>
      <c r="EK42" s="144"/>
      <c r="EL42" s="37"/>
      <c r="EM42" s="144"/>
      <c r="EN42" s="37"/>
      <c r="EO42" s="144"/>
      <c r="EP42" s="37"/>
      <c r="EQ42" s="144"/>
      <c r="ER42" s="37"/>
      <c r="ES42" s="144"/>
      <c r="ET42" s="37"/>
      <c r="EU42" s="144"/>
      <c r="EV42" s="37"/>
      <c r="EW42" s="144"/>
      <c r="EX42" s="37"/>
      <c r="EY42" s="144"/>
      <c r="EZ42" s="37"/>
      <c r="FA42" s="144"/>
      <c r="FB42" s="37"/>
      <c r="FC42" s="144"/>
      <c r="FD42" s="37"/>
      <c r="FE42" s="144"/>
      <c r="FF42" s="37"/>
      <c r="FG42" s="144"/>
      <c r="FH42" s="37"/>
      <c r="FI42" s="144"/>
      <c r="FJ42" s="37"/>
      <c r="FK42" s="144"/>
      <c r="FL42" s="37"/>
      <c r="FM42" s="144"/>
      <c r="FN42" s="37"/>
      <c r="FO42" s="144"/>
      <c r="FP42" s="37"/>
      <c r="FQ42" s="144"/>
      <c r="FR42" s="37"/>
      <c r="FS42" s="144"/>
      <c r="FT42" s="37"/>
      <c r="FU42" s="144"/>
      <c r="FV42" s="37"/>
      <c r="FW42" s="144"/>
      <c r="FX42" s="37"/>
      <c r="FY42" s="144"/>
      <c r="FZ42" s="37"/>
      <c r="GA42" s="271"/>
      <c r="GB42" s="37"/>
      <c r="GC42" s="271"/>
      <c r="GD42" s="37"/>
      <c r="GE42" s="271"/>
      <c r="GF42" s="37"/>
      <c r="GG42" s="271"/>
      <c r="GH42" s="37"/>
      <c r="GI42" s="271"/>
      <c r="GJ42" s="37"/>
      <c r="GK42" s="271"/>
      <c r="GL42" s="37"/>
      <c r="GM42" s="271"/>
      <c r="GN42" s="37"/>
      <c r="GO42" s="271"/>
      <c r="GP42" s="37"/>
      <c r="GQ42" s="271"/>
      <c r="GR42" s="37"/>
      <c r="GS42" s="271"/>
      <c r="GT42" s="37"/>
      <c r="GU42" s="271"/>
      <c r="GV42" s="37"/>
      <c r="GW42" s="271"/>
      <c r="GX42" s="37"/>
      <c r="GY42" s="271"/>
      <c r="GZ42" s="37"/>
      <c r="HA42" s="271"/>
      <c r="HB42" s="37"/>
      <c r="HC42" s="271"/>
      <c r="HD42" s="37"/>
      <c r="HE42" s="271"/>
      <c r="HF42" s="37"/>
      <c r="HG42" s="271"/>
      <c r="HH42" s="37"/>
      <c r="HI42" s="271"/>
      <c r="HJ42" s="37"/>
      <c r="HK42" s="550"/>
      <c r="HL42" s="37"/>
      <c r="HM42" s="271"/>
      <c r="HN42" s="37"/>
      <c r="HO42" s="271"/>
    </row>
    <row r="43" spans="1:223" ht="13.5" customHeight="1">
      <c r="A43" s="116" t="s">
        <v>166</v>
      </c>
      <c r="B43" s="39"/>
      <c r="C43" s="142">
        <v>8245</v>
      </c>
      <c r="D43" s="39"/>
      <c r="E43" s="142">
        <v>5017</v>
      </c>
      <c r="F43" s="39"/>
      <c r="G43" s="142">
        <v>7542</v>
      </c>
      <c r="H43" s="39"/>
      <c r="I43" s="142">
        <v>33009</v>
      </c>
      <c r="J43" s="39"/>
      <c r="K43" s="142">
        <v>14772</v>
      </c>
      <c r="L43" s="39"/>
      <c r="M43" s="142">
        <v>12867</v>
      </c>
      <c r="N43" s="39"/>
      <c r="O43" s="142">
        <v>44908</v>
      </c>
      <c r="P43" s="39"/>
      <c r="Q43" s="142">
        <v>26692</v>
      </c>
      <c r="R43" s="39"/>
      <c r="S43" s="142">
        <v>20741</v>
      </c>
      <c r="T43" s="39"/>
      <c r="U43" s="142">
        <v>17704</v>
      </c>
      <c r="V43" s="39"/>
      <c r="W43" s="142">
        <v>31595</v>
      </c>
      <c r="X43" s="39"/>
      <c r="Y43" s="142">
        <v>34012</v>
      </c>
      <c r="Z43" s="39"/>
      <c r="AA43" s="142">
        <v>27873</v>
      </c>
      <c r="AB43" s="39"/>
      <c r="AC43" s="142">
        <v>30285</v>
      </c>
      <c r="AD43" s="39"/>
      <c r="AE43" s="142">
        <v>33088</v>
      </c>
      <c r="AF43" s="39"/>
      <c r="AG43" s="142">
        <v>37133</v>
      </c>
      <c r="AH43" s="39"/>
      <c r="AI43" s="142">
        <v>26992</v>
      </c>
      <c r="AJ43" s="39"/>
      <c r="AK43" s="142">
        <v>23939</v>
      </c>
      <c r="AL43" s="39"/>
      <c r="AM43" s="142">
        <v>28109</v>
      </c>
      <c r="AN43" s="39"/>
      <c r="AO43" s="142">
        <v>33712</v>
      </c>
      <c r="AP43" s="39"/>
      <c r="AQ43" s="142">
        <v>19306</v>
      </c>
      <c r="AR43" s="39"/>
      <c r="AS43" s="142">
        <v>14065</v>
      </c>
      <c r="AT43" s="39"/>
      <c r="AU43" s="142">
        <v>16411</v>
      </c>
      <c r="AV43" s="39"/>
      <c r="AW43" s="142">
        <v>36991</v>
      </c>
      <c r="AX43" s="39"/>
      <c r="AY43" s="142">
        <v>18116</v>
      </c>
      <c r="AZ43" s="39"/>
      <c r="BA43" s="142">
        <v>13648</v>
      </c>
      <c r="BB43" s="39"/>
      <c r="BC43" s="142">
        <v>17923</v>
      </c>
      <c r="BD43" s="39"/>
      <c r="BE43" s="142">
        <v>39297</v>
      </c>
      <c r="BF43" s="39"/>
      <c r="BG43" s="142">
        <v>23209</v>
      </c>
      <c r="BH43" s="39"/>
      <c r="BI43" s="142">
        <v>26370</v>
      </c>
      <c r="BJ43" s="39"/>
      <c r="BK43" s="142">
        <v>33432.137999999999</v>
      </c>
      <c r="BL43" s="39"/>
      <c r="BM43" s="268">
        <v>58314.065499999997</v>
      </c>
      <c r="BN43" s="39"/>
      <c r="BO43" s="268">
        <v>36911.886330000001</v>
      </c>
      <c r="BP43" s="39"/>
      <c r="BQ43" s="268">
        <v>56117</v>
      </c>
      <c r="BR43" s="39"/>
      <c r="BS43" s="349">
        <v>84284000</v>
      </c>
      <c r="BT43" s="39"/>
      <c r="BU43" s="349">
        <v>91199878.430000007</v>
      </c>
      <c r="BV43" s="39"/>
      <c r="BW43" s="349">
        <v>81122000</v>
      </c>
      <c r="BX43" s="39"/>
      <c r="BY43" s="349">
        <v>59420000</v>
      </c>
      <c r="BZ43" s="39"/>
      <c r="CA43" s="349">
        <v>66115000</v>
      </c>
      <c r="CB43" s="39"/>
      <c r="CC43" s="349">
        <v>85086000</v>
      </c>
      <c r="CD43" s="39"/>
      <c r="CE43" s="349">
        <v>81622000</v>
      </c>
      <c r="CF43" s="39"/>
      <c r="CG43" s="349">
        <f>[16]BS_PT!$Q$48</f>
        <v>68425000</v>
      </c>
      <c r="CH43" s="39"/>
      <c r="CI43" s="349">
        <v>114616000</v>
      </c>
      <c r="CJ43" s="39"/>
      <c r="CK43" s="349">
        <v>131622000</v>
      </c>
      <c r="CL43" s="39"/>
      <c r="CM43" s="349">
        <v>89227000</v>
      </c>
      <c r="CN43" s="39"/>
      <c r="CO43" s="349">
        <v>97945000</v>
      </c>
      <c r="CP43" s="39"/>
      <c r="CQ43" s="349">
        <v>86758000</v>
      </c>
      <c r="CR43" s="39"/>
      <c r="CS43" s="349">
        <v>133728000</v>
      </c>
      <c r="CT43" s="39"/>
      <c r="CU43" s="349">
        <v>105310000</v>
      </c>
      <c r="CV43" s="39"/>
      <c r="CW43" s="349">
        <v>127853000</v>
      </c>
      <c r="CX43" s="39"/>
      <c r="CY43" s="349">
        <v>158594000</v>
      </c>
      <c r="CZ43" s="39"/>
      <c r="DA43" s="349">
        <v>170505000</v>
      </c>
      <c r="DB43" s="39"/>
      <c r="DC43" s="535"/>
      <c r="DD43" s="39"/>
      <c r="DE43" s="349">
        <v>125666000</v>
      </c>
      <c r="DF43" s="39"/>
      <c r="DG43" s="349">
        <v>146564000</v>
      </c>
      <c r="DH43" s="38"/>
      <c r="DI43" s="116" t="s">
        <v>70</v>
      </c>
      <c r="DJ43" s="39"/>
      <c r="DK43" s="142">
        <v>8245</v>
      </c>
      <c r="DL43" s="39"/>
      <c r="DM43" s="142">
        <v>5017</v>
      </c>
      <c r="DN43" s="39"/>
      <c r="DO43" s="142">
        <v>7542</v>
      </c>
      <c r="DP43" s="39"/>
      <c r="DQ43" s="142">
        <v>33009</v>
      </c>
      <c r="DR43" s="39"/>
      <c r="DS43" s="142">
        <v>14772</v>
      </c>
      <c r="DT43" s="39"/>
      <c r="DU43" s="142">
        <v>12867</v>
      </c>
      <c r="DV43" s="39"/>
      <c r="DW43" s="142">
        <v>44908</v>
      </c>
      <c r="DX43" s="39"/>
      <c r="DY43" s="142">
        <v>26692</v>
      </c>
      <c r="DZ43" s="39"/>
      <c r="EA43" s="142">
        <v>20741</v>
      </c>
      <c r="EB43" s="39"/>
      <c r="EC43" s="142">
        <v>17704</v>
      </c>
      <c r="ED43" s="39"/>
      <c r="EE43" s="142">
        <v>31595</v>
      </c>
      <c r="EF43" s="39"/>
      <c r="EG43" s="142">
        <v>34012</v>
      </c>
      <c r="EH43" s="39"/>
      <c r="EI43" s="142">
        <v>27873</v>
      </c>
      <c r="EJ43" s="39"/>
      <c r="EK43" s="142">
        <v>30285</v>
      </c>
      <c r="EL43" s="39"/>
      <c r="EM43" s="142">
        <v>33088</v>
      </c>
      <c r="EN43" s="39"/>
      <c r="EO43" s="142">
        <v>37133</v>
      </c>
      <c r="EP43" s="39"/>
      <c r="EQ43" s="142">
        <v>26992</v>
      </c>
      <c r="ER43" s="39"/>
      <c r="ES43" s="142">
        <v>23939</v>
      </c>
      <c r="ET43" s="39"/>
      <c r="EU43" s="142">
        <v>28109</v>
      </c>
      <c r="EV43" s="39"/>
      <c r="EW43" s="142">
        <v>33712</v>
      </c>
      <c r="EX43" s="39"/>
      <c r="EY43" s="142">
        <v>19306</v>
      </c>
      <c r="EZ43" s="39"/>
      <c r="FA43" s="142">
        <v>14065</v>
      </c>
      <c r="FB43" s="39"/>
      <c r="FC43" s="142">
        <v>16411</v>
      </c>
      <c r="FD43" s="39"/>
      <c r="FE43" s="142">
        <v>36991</v>
      </c>
      <c r="FF43" s="39"/>
      <c r="FG43" s="142">
        <v>18116</v>
      </c>
      <c r="FH43" s="39"/>
      <c r="FI43" s="142">
        <v>13648</v>
      </c>
      <c r="FJ43" s="39"/>
      <c r="FK43" s="142">
        <v>17923</v>
      </c>
      <c r="FL43" s="39"/>
      <c r="FM43" s="142">
        <v>39297</v>
      </c>
      <c r="FN43" s="39"/>
      <c r="FO43" s="142">
        <v>23209</v>
      </c>
      <c r="FP43" s="39"/>
      <c r="FQ43" s="142">
        <v>26370</v>
      </c>
      <c r="FR43" s="39"/>
      <c r="FS43" s="142">
        <v>33432.137999999999</v>
      </c>
      <c r="FT43" s="39"/>
      <c r="FU43" s="142">
        <v>58314.065499999997</v>
      </c>
      <c r="FV43" s="39"/>
      <c r="FW43" s="142">
        <v>36911.886330000001</v>
      </c>
      <c r="FX43" s="39"/>
      <c r="FY43" s="142">
        <v>56117</v>
      </c>
      <c r="FZ43" s="39"/>
      <c r="GA43" s="349">
        <v>84284000</v>
      </c>
      <c r="GB43" s="39"/>
      <c r="GC43" s="349">
        <v>91199878.430000007</v>
      </c>
      <c r="GD43" s="39"/>
      <c r="GE43" s="349">
        <f t="shared" si="10"/>
        <v>81122000</v>
      </c>
      <c r="GF43" s="39"/>
      <c r="GG43" s="349">
        <f t="shared" si="11"/>
        <v>59420000</v>
      </c>
      <c r="GH43" s="39"/>
      <c r="GI43" s="349">
        <f t="shared" si="12"/>
        <v>66115000</v>
      </c>
      <c r="GJ43" s="39"/>
      <c r="GK43" s="349">
        <f t="shared" si="13"/>
        <v>85086000</v>
      </c>
      <c r="GL43" s="39"/>
      <c r="GM43" s="349">
        <f t="shared" si="14"/>
        <v>81622000</v>
      </c>
      <c r="GN43" s="39"/>
      <c r="GO43" s="349">
        <f t="shared" si="15"/>
        <v>68425000</v>
      </c>
      <c r="GP43" s="39"/>
      <c r="GQ43" s="349">
        <f t="shared" ref="GQ43:GQ52" si="28">CI43</f>
        <v>114616000</v>
      </c>
      <c r="GR43" s="39"/>
      <c r="GS43" s="349">
        <f t="shared" ref="GS43:GS52" si="29">CK43</f>
        <v>131622000</v>
      </c>
      <c r="GT43" s="39"/>
      <c r="GU43" s="349">
        <f t="shared" ref="GU43:GU52" si="30">CM43</f>
        <v>89227000</v>
      </c>
      <c r="GV43" s="39"/>
      <c r="GW43" s="349">
        <f t="shared" ref="GW43:GW52" si="31">CO43</f>
        <v>97945000</v>
      </c>
      <c r="GX43" s="39"/>
      <c r="GY43" s="349">
        <f t="shared" ref="GY43:GY52" si="32">CQ43</f>
        <v>86758000</v>
      </c>
      <c r="GZ43" s="39"/>
      <c r="HA43" s="349">
        <f t="shared" ref="HA43:HA52" si="33">CS43</f>
        <v>133728000</v>
      </c>
      <c r="HB43" s="39"/>
      <c r="HC43" s="349">
        <f t="shared" ref="HC43:HC52" si="34">+CU43</f>
        <v>105310000</v>
      </c>
      <c r="HD43" s="39"/>
      <c r="HE43" s="349">
        <f t="shared" ref="HE43:HE52" si="35">+CW43</f>
        <v>127853000</v>
      </c>
      <c r="HF43" s="39"/>
      <c r="HG43" s="349">
        <f t="shared" ref="HG43:HG52" si="36">+CY43</f>
        <v>158594000</v>
      </c>
      <c r="HH43" s="39"/>
      <c r="HI43" s="349">
        <f t="shared" ref="HI43:HI52" si="37">+DA43</f>
        <v>170505000</v>
      </c>
      <c r="HJ43" s="39"/>
      <c r="HK43" s="535"/>
      <c r="HL43" s="39"/>
      <c r="HM43" s="349">
        <f t="shared" ref="HM43:HO52" si="38">+DE43</f>
        <v>125666000</v>
      </c>
      <c r="HN43" s="39"/>
      <c r="HO43" s="349">
        <f t="shared" si="38"/>
        <v>146564000</v>
      </c>
    </row>
    <row r="44" spans="1:223" ht="13.5" customHeight="1">
      <c r="A44" s="406" t="s">
        <v>6</v>
      </c>
      <c r="B44" s="38"/>
      <c r="C44" s="407">
        <v>7513</v>
      </c>
      <c r="D44" s="38"/>
      <c r="E44" s="407">
        <v>4680</v>
      </c>
      <c r="F44" s="38"/>
      <c r="G44" s="407">
        <v>5302</v>
      </c>
      <c r="H44" s="38"/>
      <c r="I44" s="407">
        <v>13961</v>
      </c>
      <c r="J44" s="38"/>
      <c r="K44" s="407">
        <v>19873</v>
      </c>
      <c r="L44" s="38"/>
      <c r="M44" s="407">
        <v>19955</v>
      </c>
      <c r="N44" s="38"/>
      <c r="O44" s="407">
        <v>20853</v>
      </c>
      <c r="P44" s="38"/>
      <c r="Q44" s="407">
        <v>22078</v>
      </c>
      <c r="R44" s="38"/>
      <c r="S44" s="407">
        <v>16194</v>
      </c>
      <c r="T44" s="38"/>
      <c r="U44" s="407">
        <v>14760</v>
      </c>
      <c r="V44" s="38"/>
      <c r="W44" s="407">
        <v>35143</v>
      </c>
      <c r="X44" s="38"/>
      <c r="Y44" s="407">
        <v>10764</v>
      </c>
      <c r="Z44" s="38"/>
      <c r="AA44" s="407">
        <v>40181</v>
      </c>
      <c r="AB44" s="38"/>
      <c r="AC44" s="407">
        <v>60336</v>
      </c>
      <c r="AD44" s="38"/>
      <c r="AE44" s="407">
        <v>105160</v>
      </c>
      <c r="AF44" s="38"/>
      <c r="AG44" s="407">
        <v>11996</v>
      </c>
      <c r="AH44" s="38"/>
      <c r="AI44" s="407">
        <v>10755</v>
      </c>
      <c r="AJ44" s="38"/>
      <c r="AK44" s="407">
        <v>17141</v>
      </c>
      <c r="AL44" s="38"/>
      <c r="AM44" s="407">
        <v>12021</v>
      </c>
      <c r="AN44" s="38"/>
      <c r="AO44" s="407">
        <v>24493</v>
      </c>
      <c r="AP44" s="38"/>
      <c r="AQ44" s="407">
        <v>70386</v>
      </c>
      <c r="AR44" s="38"/>
      <c r="AS44" s="407">
        <v>14440</v>
      </c>
      <c r="AT44" s="38"/>
      <c r="AU44" s="407">
        <v>27673</v>
      </c>
      <c r="AV44" s="38"/>
      <c r="AW44" s="407">
        <v>25299</v>
      </c>
      <c r="AX44" s="38"/>
      <c r="AY44" s="407">
        <v>51101</v>
      </c>
      <c r="AZ44" s="38"/>
      <c r="BA44" s="407">
        <v>86932</v>
      </c>
      <c r="BB44" s="38"/>
      <c r="BC44" s="407">
        <v>102257</v>
      </c>
      <c r="BD44" s="38"/>
      <c r="BE44" s="407">
        <v>78790</v>
      </c>
      <c r="BF44" s="38"/>
      <c r="BG44" s="407">
        <v>61164</v>
      </c>
      <c r="BH44" s="38"/>
      <c r="BI44" s="407">
        <v>73761</v>
      </c>
      <c r="BJ44" s="38"/>
      <c r="BK44" s="407">
        <v>58259.915000000001</v>
      </c>
      <c r="BL44" s="38"/>
      <c r="BM44" s="408">
        <v>44767.720659999999</v>
      </c>
      <c r="BN44" s="38"/>
      <c r="BO44" s="408">
        <v>45990.57099</v>
      </c>
      <c r="BP44" s="38"/>
      <c r="BQ44" s="408">
        <v>42811</v>
      </c>
      <c r="BR44" s="38"/>
      <c r="BS44" s="409">
        <v>40028000</v>
      </c>
      <c r="BT44" s="38"/>
      <c r="BU44" s="409">
        <v>40731173.710000001</v>
      </c>
      <c r="BV44" s="38"/>
      <c r="BW44" s="409">
        <v>46084000</v>
      </c>
      <c r="BX44" s="38"/>
      <c r="BY44" s="409">
        <v>45519000</v>
      </c>
      <c r="BZ44" s="38"/>
      <c r="CA44" s="409">
        <v>54331000</v>
      </c>
      <c r="CB44" s="38"/>
      <c r="CC44" s="409">
        <v>55157000</v>
      </c>
      <c r="CD44" s="38"/>
      <c r="CE44" s="409">
        <v>48052000</v>
      </c>
      <c r="CF44" s="38"/>
      <c r="CG44" s="409">
        <f>[16]BS_PT!$Q$49</f>
        <v>44242000</v>
      </c>
      <c r="CH44" s="38"/>
      <c r="CI44" s="409">
        <v>54965000</v>
      </c>
      <c r="CJ44" s="38"/>
      <c r="CK44" s="409">
        <v>58894000</v>
      </c>
      <c r="CL44" s="38"/>
      <c r="CM44" s="409">
        <v>53363000</v>
      </c>
      <c r="CN44" s="38"/>
      <c r="CO44" s="409">
        <v>35654000</v>
      </c>
      <c r="CP44" s="38"/>
      <c r="CQ44" s="409">
        <v>40660000</v>
      </c>
      <c r="CR44" s="38"/>
      <c r="CS44" s="409">
        <v>38967000</v>
      </c>
      <c r="CT44" s="38"/>
      <c r="CU44" s="409">
        <v>41973000</v>
      </c>
      <c r="CV44" s="38"/>
      <c r="CW44" s="409">
        <v>45375000</v>
      </c>
      <c r="CX44" s="38"/>
      <c r="CY44" s="409">
        <v>55374000</v>
      </c>
      <c r="CZ44" s="38"/>
      <c r="DA44" s="409">
        <v>49200000</v>
      </c>
      <c r="DB44" s="38"/>
      <c r="DC44" s="536"/>
      <c r="DD44" s="38"/>
      <c r="DE44" s="409">
        <v>29020000</v>
      </c>
      <c r="DF44" s="38"/>
      <c r="DG44" s="409">
        <v>46759000</v>
      </c>
      <c r="DH44" s="38"/>
      <c r="DI44" s="406" t="s">
        <v>446</v>
      </c>
      <c r="DJ44" s="38"/>
      <c r="DK44" s="407">
        <v>7513</v>
      </c>
      <c r="DL44" s="38"/>
      <c r="DM44" s="407">
        <v>4680</v>
      </c>
      <c r="DN44" s="38"/>
      <c r="DO44" s="407">
        <v>5302</v>
      </c>
      <c r="DP44" s="38"/>
      <c r="DQ44" s="407">
        <v>13961</v>
      </c>
      <c r="DR44" s="38"/>
      <c r="DS44" s="407">
        <v>19873</v>
      </c>
      <c r="DT44" s="38"/>
      <c r="DU44" s="407">
        <v>19955</v>
      </c>
      <c r="DV44" s="38"/>
      <c r="DW44" s="407">
        <v>20853</v>
      </c>
      <c r="DX44" s="38"/>
      <c r="DY44" s="407">
        <v>22078</v>
      </c>
      <c r="DZ44" s="38"/>
      <c r="EA44" s="407">
        <v>16194</v>
      </c>
      <c r="EB44" s="38"/>
      <c r="EC44" s="407">
        <v>14760</v>
      </c>
      <c r="ED44" s="38"/>
      <c r="EE44" s="407">
        <v>35143</v>
      </c>
      <c r="EF44" s="38"/>
      <c r="EG44" s="407">
        <v>10764</v>
      </c>
      <c r="EH44" s="38"/>
      <c r="EI44" s="407">
        <v>40181</v>
      </c>
      <c r="EJ44" s="38"/>
      <c r="EK44" s="407">
        <v>60336</v>
      </c>
      <c r="EL44" s="38"/>
      <c r="EM44" s="407">
        <v>105160</v>
      </c>
      <c r="EN44" s="38"/>
      <c r="EO44" s="407">
        <v>11996</v>
      </c>
      <c r="EP44" s="38"/>
      <c r="EQ44" s="407">
        <v>10755</v>
      </c>
      <c r="ER44" s="38"/>
      <c r="ES44" s="407">
        <v>17141</v>
      </c>
      <c r="ET44" s="38"/>
      <c r="EU44" s="407">
        <v>12021</v>
      </c>
      <c r="EV44" s="38"/>
      <c r="EW44" s="407">
        <v>24493</v>
      </c>
      <c r="EX44" s="38"/>
      <c r="EY44" s="407">
        <v>70386</v>
      </c>
      <c r="EZ44" s="38"/>
      <c r="FA44" s="407">
        <v>14440</v>
      </c>
      <c r="FB44" s="38"/>
      <c r="FC44" s="407">
        <v>27673</v>
      </c>
      <c r="FD44" s="38"/>
      <c r="FE44" s="407">
        <v>25299</v>
      </c>
      <c r="FF44" s="38"/>
      <c r="FG44" s="407">
        <v>51101</v>
      </c>
      <c r="FH44" s="38"/>
      <c r="FI44" s="407">
        <v>86932</v>
      </c>
      <c r="FJ44" s="38"/>
      <c r="FK44" s="407">
        <v>102257</v>
      </c>
      <c r="FL44" s="38"/>
      <c r="FM44" s="407">
        <v>78790</v>
      </c>
      <c r="FN44" s="38"/>
      <c r="FO44" s="407">
        <v>61164</v>
      </c>
      <c r="FP44" s="38"/>
      <c r="FQ44" s="407">
        <v>73761</v>
      </c>
      <c r="FR44" s="38"/>
      <c r="FS44" s="407">
        <v>58259.915000000001</v>
      </c>
      <c r="FT44" s="38"/>
      <c r="FU44" s="407">
        <v>44767.720659999999</v>
      </c>
      <c r="FV44" s="38"/>
      <c r="FW44" s="407">
        <v>45990.57099</v>
      </c>
      <c r="FX44" s="38"/>
      <c r="FY44" s="407">
        <v>42811</v>
      </c>
      <c r="FZ44" s="38"/>
      <c r="GA44" s="409">
        <v>40028000</v>
      </c>
      <c r="GB44" s="38"/>
      <c r="GC44" s="409">
        <v>40731173.710000001</v>
      </c>
      <c r="GD44" s="38"/>
      <c r="GE44" s="409">
        <f t="shared" si="10"/>
        <v>46084000</v>
      </c>
      <c r="GF44" s="38"/>
      <c r="GG44" s="409">
        <f t="shared" si="11"/>
        <v>45519000</v>
      </c>
      <c r="GH44" s="38"/>
      <c r="GI44" s="409">
        <f t="shared" si="12"/>
        <v>54331000</v>
      </c>
      <c r="GJ44" s="38"/>
      <c r="GK44" s="409">
        <f t="shared" si="13"/>
        <v>55157000</v>
      </c>
      <c r="GL44" s="38"/>
      <c r="GM44" s="409">
        <f t="shared" si="14"/>
        <v>48052000</v>
      </c>
      <c r="GN44" s="38"/>
      <c r="GO44" s="409">
        <f t="shared" si="15"/>
        <v>44242000</v>
      </c>
      <c r="GP44" s="38"/>
      <c r="GQ44" s="409">
        <f t="shared" si="28"/>
        <v>54965000</v>
      </c>
      <c r="GR44" s="38"/>
      <c r="GS44" s="409">
        <f t="shared" si="29"/>
        <v>58894000</v>
      </c>
      <c r="GT44" s="38"/>
      <c r="GU44" s="409">
        <f t="shared" si="30"/>
        <v>53363000</v>
      </c>
      <c r="GV44" s="38"/>
      <c r="GW44" s="409">
        <f t="shared" si="31"/>
        <v>35654000</v>
      </c>
      <c r="GX44" s="38"/>
      <c r="GY44" s="409">
        <f t="shared" si="32"/>
        <v>40660000</v>
      </c>
      <c r="GZ44" s="38"/>
      <c r="HA44" s="409">
        <f t="shared" si="33"/>
        <v>38967000</v>
      </c>
      <c r="HB44" s="38"/>
      <c r="HC44" s="409">
        <f t="shared" si="34"/>
        <v>41973000</v>
      </c>
      <c r="HD44" s="38"/>
      <c r="HE44" s="409">
        <f t="shared" si="35"/>
        <v>45375000</v>
      </c>
      <c r="HF44" s="38"/>
      <c r="HG44" s="409">
        <f t="shared" si="36"/>
        <v>55374000</v>
      </c>
      <c r="HH44" s="38"/>
      <c r="HI44" s="409">
        <f t="shared" si="37"/>
        <v>49200000</v>
      </c>
      <c r="HJ44" s="38"/>
      <c r="HK44" s="536"/>
      <c r="HL44" s="38"/>
      <c r="HM44" s="409">
        <f t="shared" si="38"/>
        <v>29020000</v>
      </c>
      <c r="HN44" s="38"/>
      <c r="HO44" s="409">
        <f t="shared" si="38"/>
        <v>46759000</v>
      </c>
    </row>
    <row r="45" spans="1:223" ht="13.5" customHeight="1">
      <c r="A45" s="116" t="s">
        <v>167</v>
      </c>
      <c r="B45" s="38"/>
      <c r="C45" s="142">
        <v>24268</v>
      </c>
      <c r="D45" s="38"/>
      <c r="E45" s="142">
        <v>24169</v>
      </c>
      <c r="F45" s="38"/>
      <c r="G45" s="142">
        <v>24253</v>
      </c>
      <c r="H45" s="38"/>
      <c r="I45" s="142">
        <v>1281042</v>
      </c>
      <c r="J45" s="38"/>
      <c r="K45" s="142">
        <v>1305824</v>
      </c>
      <c r="L45" s="38"/>
      <c r="M45" s="142">
        <v>2247559</v>
      </c>
      <c r="N45" s="38"/>
      <c r="O45" s="142">
        <v>2353970</v>
      </c>
      <c r="P45" s="38"/>
      <c r="Q45" s="142">
        <v>166355</v>
      </c>
      <c r="R45" s="38"/>
      <c r="S45" s="142">
        <v>84532</v>
      </c>
      <c r="T45" s="38"/>
      <c r="U45" s="142">
        <v>437857</v>
      </c>
      <c r="V45" s="38"/>
      <c r="W45" s="142">
        <v>450282</v>
      </c>
      <c r="X45" s="38"/>
      <c r="Y45" s="142">
        <v>460021</v>
      </c>
      <c r="Z45" s="38"/>
      <c r="AA45" s="142">
        <v>473508</v>
      </c>
      <c r="AB45" s="38"/>
      <c r="AC45" s="142">
        <v>105654</v>
      </c>
      <c r="AD45" s="38"/>
      <c r="AE45" s="142">
        <v>112576</v>
      </c>
      <c r="AF45" s="38"/>
      <c r="AG45" s="142">
        <v>120479</v>
      </c>
      <c r="AH45" s="38"/>
      <c r="AI45" s="142">
        <v>152653</v>
      </c>
      <c r="AJ45" s="38"/>
      <c r="AK45" s="142">
        <v>494314</v>
      </c>
      <c r="AL45" s="38"/>
      <c r="AM45" s="142">
        <v>626036</v>
      </c>
      <c r="AN45" s="38"/>
      <c r="AO45" s="142">
        <v>628281</v>
      </c>
      <c r="AP45" s="38"/>
      <c r="AQ45" s="142">
        <v>10617</v>
      </c>
      <c r="AR45" s="38"/>
      <c r="AS45" s="142">
        <v>9121</v>
      </c>
      <c r="AT45" s="38"/>
      <c r="AU45" s="142">
        <v>9112</v>
      </c>
      <c r="AV45" s="38"/>
      <c r="AW45" s="142">
        <v>9147</v>
      </c>
      <c r="AX45" s="38"/>
      <c r="AY45" s="142">
        <v>9159</v>
      </c>
      <c r="AZ45" s="38"/>
      <c r="BA45" s="142">
        <v>9121</v>
      </c>
      <c r="BB45" s="38"/>
      <c r="BC45" s="142">
        <v>9121</v>
      </c>
      <c r="BD45" s="38"/>
      <c r="BE45" s="142">
        <v>9165</v>
      </c>
      <c r="BF45" s="38"/>
      <c r="BG45" s="142">
        <v>9169</v>
      </c>
      <c r="BH45" s="38"/>
      <c r="BI45" s="142">
        <v>10742</v>
      </c>
      <c r="BJ45" s="38"/>
      <c r="BK45" s="142">
        <v>10736.049000000001</v>
      </c>
      <c r="BL45" s="38"/>
      <c r="BM45" s="268">
        <v>10749.58777</v>
      </c>
      <c r="BN45" s="38"/>
      <c r="BO45" s="268">
        <v>41016.226900000001</v>
      </c>
      <c r="BP45" s="38"/>
      <c r="BQ45" s="268">
        <v>41444</v>
      </c>
      <c r="BR45" s="38"/>
      <c r="BS45" s="349">
        <v>10625000</v>
      </c>
      <c r="BT45" s="38"/>
      <c r="BU45" s="349">
        <v>10395488.74</v>
      </c>
      <c r="BV45" s="38"/>
      <c r="BW45" s="349">
        <v>13332000</v>
      </c>
      <c r="BX45" s="38"/>
      <c r="BY45" s="349">
        <v>115411000</v>
      </c>
      <c r="BZ45" s="38"/>
      <c r="CA45" s="349">
        <v>117583000</v>
      </c>
      <c r="CB45" s="38"/>
      <c r="CC45" s="349">
        <v>121355000</v>
      </c>
      <c r="CD45" s="38"/>
      <c r="CE45" s="349">
        <v>122961000</v>
      </c>
      <c r="CF45" s="38"/>
      <c r="CG45" s="349">
        <f>[16]BS_PT!$Q$50</f>
        <v>15717000</v>
      </c>
      <c r="CH45" s="38"/>
      <c r="CI45" s="349">
        <v>15631000</v>
      </c>
      <c r="CJ45" s="38"/>
      <c r="CK45" s="349">
        <v>15672000</v>
      </c>
      <c r="CL45" s="38"/>
      <c r="CM45" s="349">
        <v>14470000</v>
      </c>
      <c r="CN45" s="38"/>
      <c r="CO45" s="349">
        <v>528197000</v>
      </c>
      <c r="CP45" s="38"/>
      <c r="CQ45" s="349">
        <v>9799000</v>
      </c>
      <c r="CR45" s="38"/>
      <c r="CS45" s="349">
        <v>11970000</v>
      </c>
      <c r="CT45" s="38"/>
      <c r="CU45" s="349">
        <v>6865000</v>
      </c>
      <c r="CV45" s="38"/>
      <c r="CW45" s="349">
        <v>11152000</v>
      </c>
      <c r="CX45" s="38"/>
      <c r="CY45" s="349">
        <v>5636000</v>
      </c>
      <c r="CZ45" s="38"/>
      <c r="DA45" s="349">
        <v>11578000</v>
      </c>
      <c r="DB45" s="38"/>
      <c r="DC45" s="535"/>
      <c r="DD45" s="38"/>
      <c r="DE45" s="349">
        <v>12426000</v>
      </c>
      <c r="DF45" s="38"/>
      <c r="DG45" s="349">
        <v>398051000</v>
      </c>
      <c r="DH45" s="38"/>
      <c r="DI45" s="116" t="s">
        <v>447</v>
      </c>
      <c r="DJ45" s="38"/>
      <c r="DK45" s="142">
        <v>24268</v>
      </c>
      <c r="DL45" s="38"/>
      <c r="DM45" s="142">
        <v>24169</v>
      </c>
      <c r="DN45" s="38"/>
      <c r="DO45" s="142">
        <v>24253</v>
      </c>
      <c r="DP45" s="38"/>
      <c r="DQ45" s="142">
        <v>1281042</v>
      </c>
      <c r="DR45" s="38"/>
      <c r="DS45" s="142">
        <v>1305824</v>
      </c>
      <c r="DT45" s="38"/>
      <c r="DU45" s="142">
        <v>2247559</v>
      </c>
      <c r="DV45" s="38"/>
      <c r="DW45" s="142">
        <v>2353970</v>
      </c>
      <c r="DX45" s="38"/>
      <c r="DY45" s="142">
        <v>166355</v>
      </c>
      <c r="DZ45" s="38"/>
      <c r="EA45" s="142">
        <v>84532</v>
      </c>
      <c r="EB45" s="38"/>
      <c r="EC45" s="142">
        <v>437857</v>
      </c>
      <c r="ED45" s="38"/>
      <c r="EE45" s="142">
        <v>450282</v>
      </c>
      <c r="EF45" s="38"/>
      <c r="EG45" s="142">
        <v>460021</v>
      </c>
      <c r="EH45" s="38"/>
      <c r="EI45" s="142">
        <v>473508</v>
      </c>
      <c r="EJ45" s="38"/>
      <c r="EK45" s="142">
        <v>105654</v>
      </c>
      <c r="EL45" s="38"/>
      <c r="EM45" s="142">
        <v>112576</v>
      </c>
      <c r="EN45" s="38"/>
      <c r="EO45" s="142">
        <v>120479</v>
      </c>
      <c r="EP45" s="38"/>
      <c r="EQ45" s="142">
        <v>152653</v>
      </c>
      <c r="ER45" s="38"/>
      <c r="ES45" s="142">
        <v>494314</v>
      </c>
      <c r="ET45" s="38"/>
      <c r="EU45" s="142">
        <v>626036</v>
      </c>
      <c r="EV45" s="38"/>
      <c r="EW45" s="142">
        <v>628281</v>
      </c>
      <c r="EX45" s="38"/>
      <c r="EY45" s="142">
        <v>10617</v>
      </c>
      <c r="EZ45" s="38"/>
      <c r="FA45" s="142">
        <v>9121</v>
      </c>
      <c r="FB45" s="38"/>
      <c r="FC45" s="142">
        <v>9112</v>
      </c>
      <c r="FD45" s="38"/>
      <c r="FE45" s="142">
        <v>9147</v>
      </c>
      <c r="FF45" s="38"/>
      <c r="FG45" s="142">
        <v>9159</v>
      </c>
      <c r="FH45" s="38"/>
      <c r="FI45" s="142">
        <v>9121</v>
      </c>
      <c r="FJ45" s="38"/>
      <c r="FK45" s="142">
        <v>9121</v>
      </c>
      <c r="FL45" s="38"/>
      <c r="FM45" s="142">
        <v>9165</v>
      </c>
      <c r="FN45" s="38"/>
      <c r="FO45" s="142">
        <v>9169</v>
      </c>
      <c r="FP45" s="38"/>
      <c r="FQ45" s="142">
        <v>10742</v>
      </c>
      <c r="FR45" s="38"/>
      <c r="FS45" s="142">
        <v>10736.049000000001</v>
      </c>
      <c r="FT45" s="38"/>
      <c r="FU45" s="142">
        <v>10749.58777</v>
      </c>
      <c r="FV45" s="38"/>
      <c r="FW45" s="142">
        <v>41016.226900000001</v>
      </c>
      <c r="FX45" s="38"/>
      <c r="FY45" s="142">
        <v>41444</v>
      </c>
      <c r="FZ45" s="38"/>
      <c r="GA45" s="349">
        <v>10625000</v>
      </c>
      <c r="GB45" s="38"/>
      <c r="GC45" s="349">
        <v>10395488.74</v>
      </c>
      <c r="GD45" s="38"/>
      <c r="GE45" s="349">
        <f t="shared" si="10"/>
        <v>13332000</v>
      </c>
      <c r="GF45" s="38"/>
      <c r="GG45" s="349">
        <f t="shared" si="11"/>
        <v>115411000</v>
      </c>
      <c r="GH45" s="38"/>
      <c r="GI45" s="349">
        <f t="shared" si="12"/>
        <v>117583000</v>
      </c>
      <c r="GJ45" s="38"/>
      <c r="GK45" s="349">
        <f t="shared" si="13"/>
        <v>121355000</v>
      </c>
      <c r="GL45" s="38"/>
      <c r="GM45" s="349">
        <f t="shared" si="14"/>
        <v>122961000</v>
      </c>
      <c r="GN45" s="38"/>
      <c r="GO45" s="349">
        <f t="shared" si="15"/>
        <v>15717000</v>
      </c>
      <c r="GP45" s="38"/>
      <c r="GQ45" s="349">
        <f t="shared" si="28"/>
        <v>15631000</v>
      </c>
      <c r="GR45" s="38"/>
      <c r="GS45" s="349">
        <f t="shared" si="29"/>
        <v>15672000</v>
      </c>
      <c r="GT45" s="38"/>
      <c r="GU45" s="349">
        <f t="shared" si="30"/>
        <v>14470000</v>
      </c>
      <c r="GV45" s="38"/>
      <c r="GW45" s="349">
        <f t="shared" si="31"/>
        <v>528197000</v>
      </c>
      <c r="GX45" s="38"/>
      <c r="GY45" s="349">
        <f t="shared" si="32"/>
        <v>9799000</v>
      </c>
      <c r="GZ45" s="38"/>
      <c r="HA45" s="349">
        <f t="shared" si="33"/>
        <v>11970000</v>
      </c>
      <c r="HB45" s="38"/>
      <c r="HC45" s="349">
        <f t="shared" si="34"/>
        <v>6865000</v>
      </c>
      <c r="HD45" s="38"/>
      <c r="HE45" s="349">
        <f t="shared" si="35"/>
        <v>11152000</v>
      </c>
      <c r="HF45" s="38"/>
      <c r="HG45" s="349">
        <f t="shared" si="36"/>
        <v>5636000</v>
      </c>
      <c r="HH45" s="38"/>
      <c r="HI45" s="349">
        <f t="shared" si="37"/>
        <v>11578000</v>
      </c>
      <c r="HJ45" s="38"/>
      <c r="HK45" s="535"/>
      <c r="HL45" s="38"/>
      <c r="HM45" s="349">
        <f t="shared" si="38"/>
        <v>12426000</v>
      </c>
      <c r="HN45" s="38"/>
      <c r="HO45" s="349">
        <f t="shared" si="38"/>
        <v>398051000</v>
      </c>
    </row>
    <row r="46" spans="1:223" ht="13.5" customHeight="1">
      <c r="A46" s="406" t="s">
        <v>50</v>
      </c>
      <c r="B46" s="38"/>
      <c r="C46" s="407">
        <v>70494</v>
      </c>
      <c r="D46" s="38"/>
      <c r="E46" s="407">
        <v>64504</v>
      </c>
      <c r="F46" s="38"/>
      <c r="G46" s="407">
        <v>44416</v>
      </c>
      <c r="H46" s="38"/>
      <c r="I46" s="407">
        <v>33262</v>
      </c>
      <c r="J46" s="38"/>
      <c r="K46" s="407">
        <v>72505</v>
      </c>
      <c r="L46" s="38"/>
      <c r="M46" s="407">
        <v>63060</v>
      </c>
      <c r="N46" s="38"/>
      <c r="O46" s="407">
        <v>243012</v>
      </c>
      <c r="P46" s="38"/>
      <c r="Q46" s="407">
        <v>263199</v>
      </c>
      <c r="R46" s="38"/>
      <c r="S46" s="407">
        <v>325131</v>
      </c>
      <c r="T46" s="38"/>
      <c r="U46" s="407">
        <v>358355</v>
      </c>
      <c r="V46" s="38"/>
      <c r="W46" s="407">
        <v>374327</v>
      </c>
      <c r="X46" s="38"/>
      <c r="Y46" s="407">
        <v>482139</v>
      </c>
      <c r="Z46" s="38"/>
      <c r="AA46" s="407">
        <v>555538</v>
      </c>
      <c r="AB46" s="38"/>
      <c r="AC46" s="407">
        <v>586143</v>
      </c>
      <c r="AD46" s="38"/>
      <c r="AE46" s="407">
        <v>620085</v>
      </c>
      <c r="AF46" s="38"/>
      <c r="AG46" s="407">
        <v>485327</v>
      </c>
      <c r="AH46" s="38"/>
      <c r="AI46" s="407">
        <v>557194</v>
      </c>
      <c r="AJ46" s="38"/>
      <c r="AK46" s="407">
        <v>593513</v>
      </c>
      <c r="AL46" s="38"/>
      <c r="AM46" s="407">
        <v>412320</v>
      </c>
      <c r="AN46" s="38"/>
      <c r="AO46" s="407">
        <v>236273</v>
      </c>
      <c r="AP46" s="38"/>
      <c r="AQ46" s="407">
        <v>297993</v>
      </c>
      <c r="AR46" s="38"/>
      <c r="AS46" s="407">
        <v>334401</v>
      </c>
      <c r="AT46" s="38"/>
      <c r="AU46" s="407">
        <v>403682</v>
      </c>
      <c r="AV46" s="38"/>
      <c r="AW46" s="407">
        <v>900223</v>
      </c>
      <c r="AX46" s="38"/>
      <c r="AY46" s="407">
        <v>954482</v>
      </c>
      <c r="AZ46" s="38"/>
      <c r="BA46" s="407">
        <v>991687</v>
      </c>
      <c r="BB46" s="38"/>
      <c r="BC46" s="407">
        <v>1041481</v>
      </c>
      <c r="BD46" s="38"/>
      <c r="BE46" s="407">
        <v>392614</v>
      </c>
      <c r="BF46" s="38"/>
      <c r="BG46" s="407">
        <v>420213</v>
      </c>
      <c r="BH46" s="38"/>
      <c r="BI46" s="407">
        <v>459472</v>
      </c>
      <c r="BJ46" s="38"/>
      <c r="BK46" s="407">
        <v>483319.80900000001</v>
      </c>
      <c r="BL46" s="38"/>
      <c r="BM46" s="408">
        <v>417528.67512000003</v>
      </c>
      <c r="BN46" s="38"/>
      <c r="BO46" s="408">
        <v>450086.54715</v>
      </c>
      <c r="BP46" s="38"/>
      <c r="BQ46" s="408">
        <v>498775</v>
      </c>
      <c r="BR46" s="38"/>
      <c r="BS46" s="409">
        <v>791991000</v>
      </c>
      <c r="BT46" s="38"/>
      <c r="BU46" s="409">
        <v>724085974.36000001</v>
      </c>
      <c r="BV46" s="38"/>
      <c r="BW46" s="409">
        <v>773666000</v>
      </c>
      <c r="BX46" s="38"/>
      <c r="BY46" s="409">
        <v>801140000</v>
      </c>
      <c r="BZ46" s="38"/>
      <c r="CA46" s="409">
        <v>524568000</v>
      </c>
      <c r="CB46" s="38"/>
      <c r="CC46" s="409">
        <v>319473000</v>
      </c>
      <c r="CD46" s="38"/>
      <c r="CE46" s="409">
        <v>405176000</v>
      </c>
      <c r="CF46" s="38"/>
      <c r="CG46" s="409">
        <f>[16]BS_PT!$Q$51</f>
        <v>868438000</v>
      </c>
      <c r="CH46" s="38"/>
      <c r="CI46" s="409">
        <v>918739000</v>
      </c>
      <c r="CJ46" s="38"/>
      <c r="CK46" s="409">
        <v>933841000</v>
      </c>
      <c r="CL46" s="38"/>
      <c r="CM46" s="409">
        <v>1016975000</v>
      </c>
      <c r="CN46" s="38"/>
      <c r="CO46" s="409">
        <v>496582000</v>
      </c>
      <c r="CP46" s="38"/>
      <c r="CQ46" s="409">
        <v>696608000</v>
      </c>
      <c r="CR46" s="38"/>
      <c r="CS46" s="409">
        <v>622764000</v>
      </c>
      <c r="CT46" s="38"/>
      <c r="CU46" s="409">
        <v>800989000</v>
      </c>
      <c r="CV46" s="38"/>
      <c r="CW46" s="409">
        <v>805674000</v>
      </c>
      <c r="CX46" s="38"/>
      <c r="CY46" s="409">
        <v>1158854000</v>
      </c>
      <c r="CZ46" s="38"/>
      <c r="DA46" s="409">
        <v>1142184000</v>
      </c>
      <c r="DB46" s="38"/>
      <c r="DC46" s="536"/>
      <c r="DD46" s="38"/>
      <c r="DE46" s="409">
        <v>1375604000</v>
      </c>
      <c r="DF46" s="38"/>
      <c r="DG46" s="409">
        <v>1219210000</v>
      </c>
      <c r="DH46" s="38"/>
      <c r="DI46" s="406" t="s">
        <v>96</v>
      </c>
      <c r="DJ46" s="38"/>
      <c r="DK46" s="407">
        <v>70494</v>
      </c>
      <c r="DL46" s="38"/>
      <c r="DM46" s="407">
        <v>64504</v>
      </c>
      <c r="DN46" s="38"/>
      <c r="DO46" s="407">
        <v>44416</v>
      </c>
      <c r="DP46" s="38"/>
      <c r="DQ46" s="407">
        <v>33262</v>
      </c>
      <c r="DR46" s="38"/>
      <c r="DS46" s="407">
        <v>72505</v>
      </c>
      <c r="DT46" s="38"/>
      <c r="DU46" s="407">
        <v>63060</v>
      </c>
      <c r="DV46" s="38"/>
      <c r="DW46" s="407">
        <v>243012</v>
      </c>
      <c r="DX46" s="38"/>
      <c r="DY46" s="407">
        <v>263199</v>
      </c>
      <c r="DZ46" s="38"/>
      <c r="EA46" s="407">
        <v>325131</v>
      </c>
      <c r="EB46" s="38"/>
      <c r="EC46" s="407">
        <v>358355</v>
      </c>
      <c r="ED46" s="38"/>
      <c r="EE46" s="407">
        <v>374327</v>
      </c>
      <c r="EF46" s="38"/>
      <c r="EG46" s="407">
        <v>482139</v>
      </c>
      <c r="EH46" s="38"/>
      <c r="EI46" s="407">
        <v>555538</v>
      </c>
      <c r="EJ46" s="38"/>
      <c r="EK46" s="407">
        <v>586143</v>
      </c>
      <c r="EL46" s="38"/>
      <c r="EM46" s="407">
        <v>620085</v>
      </c>
      <c r="EN46" s="38"/>
      <c r="EO46" s="407">
        <v>485327</v>
      </c>
      <c r="EP46" s="38"/>
      <c r="EQ46" s="407">
        <v>557194</v>
      </c>
      <c r="ER46" s="38"/>
      <c r="ES46" s="407">
        <v>593513</v>
      </c>
      <c r="ET46" s="38"/>
      <c r="EU46" s="407">
        <v>412320</v>
      </c>
      <c r="EV46" s="38"/>
      <c r="EW46" s="407">
        <v>236273</v>
      </c>
      <c r="EX46" s="38"/>
      <c r="EY46" s="407">
        <v>297993</v>
      </c>
      <c r="EZ46" s="38"/>
      <c r="FA46" s="407">
        <v>334401</v>
      </c>
      <c r="FB46" s="38"/>
      <c r="FC46" s="407">
        <v>403682</v>
      </c>
      <c r="FD46" s="38"/>
      <c r="FE46" s="407">
        <v>900223</v>
      </c>
      <c r="FF46" s="38"/>
      <c r="FG46" s="407">
        <v>954482</v>
      </c>
      <c r="FH46" s="38"/>
      <c r="FI46" s="407">
        <v>991687</v>
      </c>
      <c r="FJ46" s="38"/>
      <c r="FK46" s="407">
        <v>1041481</v>
      </c>
      <c r="FL46" s="38"/>
      <c r="FM46" s="407">
        <v>392614</v>
      </c>
      <c r="FN46" s="38"/>
      <c r="FO46" s="407">
        <v>420213</v>
      </c>
      <c r="FP46" s="38"/>
      <c r="FQ46" s="407">
        <v>459472</v>
      </c>
      <c r="FR46" s="38"/>
      <c r="FS46" s="407">
        <v>483319.80900000001</v>
      </c>
      <c r="FT46" s="38"/>
      <c r="FU46" s="407">
        <v>417528.67512000003</v>
      </c>
      <c r="FV46" s="38"/>
      <c r="FW46" s="407">
        <v>450086.54715</v>
      </c>
      <c r="FX46" s="38"/>
      <c r="FY46" s="407">
        <v>498775</v>
      </c>
      <c r="FZ46" s="38"/>
      <c r="GA46" s="409">
        <v>791991000</v>
      </c>
      <c r="GB46" s="38"/>
      <c r="GC46" s="409">
        <v>724085974.36000001</v>
      </c>
      <c r="GD46" s="38"/>
      <c r="GE46" s="409">
        <f t="shared" si="10"/>
        <v>773666000</v>
      </c>
      <c r="GF46" s="38"/>
      <c r="GG46" s="409">
        <f t="shared" si="11"/>
        <v>801140000</v>
      </c>
      <c r="GH46" s="38"/>
      <c r="GI46" s="409">
        <f t="shared" si="12"/>
        <v>524568000</v>
      </c>
      <c r="GJ46" s="38"/>
      <c r="GK46" s="409">
        <f t="shared" si="13"/>
        <v>319473000</v>
      </c>
      <c r="GL46" s="38"/>
      <c r="GM46" s="409">
        <f t="shared" si="14"/>
        <v>405176000</v>
      </c>
      <c r="GN46" s="38"/>
      <c r="GO46" s="409">
        <f t="shared" si="15"/>
        <v>868438000</v>
      </c>
      <c r="GP46" s="38"/>
      <c r="GQ46" s="409">
        <f t="shared" si="28"/>
        <v>918739000</v>
      </c>
      <c r="GR46" s="38"/>
      <c r="GS46" s="409">
        <f t="shared" si="29"/>
        <v>933841000</v>
      </c>
      <c r="GT46" s="38"/>
      <c r="GU46" s="409">
        <f t="shared" si="30"/>
        <v>1016975000</v>
      </c>
      <c r="GV46" s="38"/>
      <c r="GW46" s="409">
        <f t="shared" si="31"/>
        <v>496582000</v>
      </c>
      <c r="GX46" s="38"/>
      <c r="GY46" s="409">
        <f t="shared" si="32"/>
        <v>696608000</v>
      </c>
      <c r="GZ46" s="38"/>
      <c r="HA46" s="409">
        <f t="shared" si="33"/>
        <v>622764000</v>
      </c>
      <c r="HB46" s="38"/>
      <c r="HC46" s="409">
        <f t="shared" si="34"/>
        <v>800989000</v>
      </c>
      <c r="HD46" s="38"/>
      <c r="HE46" s="409">
        <f t="shared" si="35"/>
        <v>805674000</v>
      </c>
      <c r="HF46" s="38"/>
      <c r="HG46" s="409">
        <f t="shared" si="36"/>
        <v>1158854000</v>
      </c>
      <c r="HH46" s="38"/>
      <c r="HI46" s="409">
        <f t="shared" si="37"/>
        <v>1142184000</v>
      </c>
      <c r="HJ46" s="38"/>
      <c r="HK46" s="536"/>
      <c r="HL46" s="38"/>
      <c r="HM46" s="409">
        <f t="shared" si="38"/>
        <v>1375604000</v>
      </c>
      <c r="HN46" s="38"/>
      <c r="HO46" s="409">
        <f t="shared" si="38"/>
        <v>1219210000</v>
      </c>
    </row>
    <row r="47" spans="1:223" ht="13.5" customHeight="1">
      <c r="A47" s="116" t="s">
        <v>514</v>
      </c>
      <c r="B47" s="38"/>
      <c r="C47" s="142"/>
      <c r="D47" s="38"/>
      <c r="E47" s="142"/>
      <c r="F47" s="38"/>
      <c r="G47" s="142"/>
      <c r="H47" s="38"/>
      <c r="I47" s="142"/>
      <c r="J47" s="38"/>
      <c r="K47" s="142"/>
      <c r="L47" s="38"/>
      <c r="M47" s="142"/>
      <c r="N47" s="38"/>
      <c r="O47" s="142"/>
      <c r="P47" s="38"/>
      <c r="Q47" s="142"/>
      <c r="R47" s="38"/>
      <c r="S47" s="142"/>
      <c r="T47" s="38"/>
      <c r="U47" s="142"/>
      <c r="V47" s="38"/>
      <c r="W47" s="142"/>
      <c r="X47" s="38"/>
      <c r="Y47" s="142"/>
      <c r="Z47" s="38"/>
      <c r="AA47" s="142"/>
      <c r="AB47" s="38"/>
      <c r="AC47" s="142"/>
      <c r="AD47" s="38"/>
      <c r="AE47" s="142"/>
      <c r="AF47" s="38"/>
      <c r="AG47" s="142"/>
      <c r="AH47" s="38"/>
      <c r="AI47" s="142"/>
      <c r="AJ47" s="38"/>
      <c r="AK47" s="142"/>
      <c r="AL47" s="38"/>
      <c r="AM47" s="142"/>
      <c r="AN47" s="38"/>
      <c r="AO47" s="142"/>
      <c r="AP47" s="38"/>
      <c r="AQ47" s="142"/>
      <c r="AR47" s="38"/>
      <c r="AS47" s="142"/>
      <c r="AT47" s="38"/>
      <c r="AU47" s="142"/>
      <c r="AV47" s="38"/>
      <c r="AW47" s="142"/>
      <c r="AX47" s="38"/>
      <c r="AY47" s="142"/>
      <c r="AZ47" s="38"/>
      <c r="BA47" s="142"/>
      <c r="BB47" s="38"/>
      <c r="BC47" s="142"/>
      <c r="BD47" s="38"/>
      <c r="BE47" s="142"/>
      <c r="BF47" s="38"/>
      <c r="BG47" s="142"/>
      <c r="BH47" s="38"/>
      <c r="BI47" s="142"/>
      <c r="BJ47" s="38"/>
      <c r="BK47" s="142"/>
      <c r="BL47" s="38"/>
      <c r="BM47" s="268"/>
      <c r="BN47" s="38"/>
      <c r="BO47" s="268">
        <v>7701.52369</v>
      </c>
      <c r="BP47" s="38"/>
      <c r="BQ47" s="268">
        <v>7703</v>
      </c>
      <c r="BR47" s="38"/>
      <c r="BS47" s="349">
        <v>8201000</v>
      </c>
      <c r="BT47" s="38"/>
      <c r="BU47" s="349">
        <v>8521130.2799999993</v>
      </c>
      <c r="BV47" s="38"/>
      <c r="BW47" s="349">
        <v>8538000</v>
      </c>
      <c r="BX47" s="38"/>
      <c r="BY47" s="349">
        <v>8558000</v>
      </c>
      <c r="BZ47" s="38"/>
      <c r="CA47" s="349">
        <v>9269000</v>
      </c>
      <c r="CB47" s="38"/>
      <c r="CC47" s="349">
        <v>8911000</v>
      </c>
      <c r="CD47" s="38"/>
      <c r="CE47" s="349">
        <v>8707000</v>
      </c>
      <c r="CF47" s="38"/>
      <c r="CG47" s="349">
        <f>[16]BS_PT!$Q$52</f>
        <v>8908000</v>
      </c>
      <c r="CH47" s="38"/>
      <c r="CI47" s="349">
        <v>8911000</v>
      </c>
      <c r="CJ47" s="38"/>
      <c r="CK47" s="349">
        <v>8533000</v>
      </c>
      <c r="CL47" s="38"/>
      <c r="CM47" s="349">
        <v>9824000</v>
      </c>
      <c r="CN47" s="38"/>
      <c r="CO47" s="349">
        <v>6443000</v>
      </c>
      <c r="CP47" s="38"/>
      <c r="CQ47" s="349">
        <v>4951000</v>
      </c>
      <c r="CR47" s="38"/>
      <c r="CS47" s="349">
        <v>3187000</v>
      </c>
      <c r="CT47" s="38"/>
      <c r="CU47" s="349">
        <v>596000</v>
      </c>
      <c r="CV47" s="38"/>
      <c r="CW47" s="349">
        <v>155000</v>
      </c>
      <c r="CX47" s="38"/>
      <c r="CY47" s="349">
        <v>1756000</v>
      </c>
      <c r="CZ47" s="38"/>
      <c r="DA47" s="349">
        <v>1602000</v>
      </c>
      <c r="DB47" s="38"/>
      <c r="DC47" s="535"/>
      <c r="DD47" s="38"/>
      <c r="DE47" s="349">
        <v>1467000</v>
      </c>
      <c r="DF47" s="38"/>
      <c r="DG47" s="349">
        <v>1305000</v>
      </c>
      <c r="DH47" s="38"/>
      <c r="DI47" s="116" t="s">
        <v>515</v>
      </c>
      <c r="DJ47" s="38"/>
      <c r="DK47" s="142"/>
      <c r="DL47" s="38"/>
      <c r="DM47" s="142"/>
      <c r="DN47" s="38"/>
      <c r="DO47" s="142"/>
      <c r="DP47" s="38"/>
      <c r="DQ47" s="142"/>
      <c r="DR47" s="38"/>
      <c r="DS47" s="142"/>
      <c r="DT47" s="38"/>
      <c r="DU47" s="142"/>
      <c r="DV47" s="38"/>
      <c r="DW47" s="142"/>
      <c r="DX47" s="38"/>
      <c r="DY47" s="142"/>
      <c r="DZ47" s="38"/>
      <c r="EA47" s="142"/>
      <c r="EB47" s="38"/>
      <c r="EC47" s="142"/>
      <c r="ED47" s="38"/>
      <c r="EE47" s="142"/>
      <c r="EF47" s="38"/>
      <c r="EG47" s="142"/>
      <c r="EH47" s="38"/>
      <c r="EI47" s="142"/>
      <c r="EJ47" s="38"/>
      <c r="EK47" s="142"/>
      <c r="EL47" s="38"/>
      <c r="EM47" s="142"/>
      <c r="EN47" s="38"/>
      <c r="EO47" s="142"/>
      <c r="EP47" s="38"/>
      <c r="EQ47" s="142"/>
      <c r="ER47" s="38"/>
      <c r="ES47" s="142"/>
      <c r="ET47" s="38"/>
      <c r="EU47" s="142"/>
      <c r="EV47" s="38"/>
      <c r="EW47" s="142"/>
      <c r="EX47" s="38"/>
      <c r="EY47" s="142"/>
      <c r="EZ47" s="38"/>
      <c r="FA47" s="142"/>
      <c r="FB47" s="38"/>
      <c r="FC47" s="142"/>
      <c r="FD47" s="38"/>
      <c r="FE47" s="142"/>
      <c r="FF47" s="38"/>
      <c r="FG47" s="142"/>
      <c r="FH47" s="38"/>
      <c r="FI47" s="142"/>
      <c r="FJ47" s="38"/>
      <c r="FK47" s="142"/>
      <c r="FL47" s="38"/>
      <c r="FM47" s="142"/>
      <c r="FN47" s="38"/>
      <c r="FO47" s="142"/>
      <c r="FP47" s="38"/>
      <c r="FQ47" s="142"/>
      <c r="FR47" s="38"/>
      <c r="FS47" s="142"/>
      <c r="FT47" s="38"/>
      <c r="FU47" s="142"/>
      <c r="FV47" s="38"/>
      <c r="FW47" s="142">
        <v>7701.52369</v>
      </c>
      <c r="FX47" s="38"/>
      <c r="FY47" s="142">
        <v>7703</v>
      </c>
      <c r="FZ47" s="38"/>
      <c r="GA47" s="349">
        <v>8201000</v>
      </c>
      <c r="GB47" s="38"/>
      <c r="GC47" s="349">
        <v>8521130.2799999993</v>
      </c>
      <c r="GD47" s="38"/>
      <c r="GE47" s="349">
        <f t="shared" si="10"/>
        <v>8538000</v>
      </c>
      <c r="GF47" s="38"/>
      <c r="GG47" s="349">
        <f t="shared" si="11"/>
        <v>8558000</v>
      </c>
      <c r="GH47" s="38"/>
      <c r="GI47" s="349">
        <f t="shared" si="12"/>
        <v>9269000</v>
      </c>
      <c r="GJ47" s="38"/>
      <c r="GK47" s="349">
        <f t="shared" si="13"/>
        <v>8911000</v>
      </c>
      <c r="GL47" s="38"/>
      <c r="GM47" s="349">
        <f t="shared" si="14"/>
        <v>8707000</v>
      </c>
      <c r="GN47" s="38"/>
      <c r="GO47" s="349">
        <f t="shared" si="15"/>
        <v>8908000</v>
      </c>
      <c r="GP47" s="38"/>
      <c r="GQ47" s="349">
        <f t="shared" si="28"/>
        <v>8911000</v>
      </c>
      <c r="GR47" s="38"/>
      <c r="GS47" s="349">
        <f t="shared" si="29"/>
        <v>8533000</v>
      </c>
      <c r="GT47" s="38"/>
      <c r="GU47" s="349">
        <f t="shared" si="30"/>
        <v>9824000</v>
      </c>
      <c r="GV47" s="38"/>
      <c r="GW47" s="349">
        <f t="shared" si="31"/>
        <v>6443000</v>
      </c>
      <c r="GX47" s="38"/>
      <c r="GY47" s="349">
        <f t="shared" si="32"/>
        <v>4951000</v>
      </c>
      <c r="GZ47" s="38"/>
      <c r="HA47" s="349">
        <f t="shared" si="33"/>
        <v>3187000</v>
      </c>
      <c r="HB47" s="38"/>
      <c r="HC47" s="349">
        <f t="shared" si="34"/>
        <v>596000</v>
      </c>
      <c r="HD47" s="38"/>
      <c r="HE47" s="349">
        <f t="shared" si="35"/>
        <v>155000</v>
      </c>
      <c r="HF47" s="38"/>
      <c r="HG47" s="349">
        <f t="shared" si="36"/>
        <v>1756000</v>
      </c>
      <c r="HH47" s="38"/>
      <c r="HI47" s="349">
        <f t="shared" si="37"/>
        <v>1602000</v>
      </c>
      <c r="HJ47" s="38"/>
      <c r="HK47" s="535"/>
      <c r="HL47" s="38"/>
      <c r="HM47" s="349">
        <f t="shared" si="38"/>
        <v>1467000</v>
      </c>
      <c r="HN47" s="38"/>
      <c r="HO47" s="349">
        <f t="shared" si="38"/>
        <v>1305000</v>
      </c>
    </row>
    <row r="48" spans="1:223" ht="13.5" customHeight="1">
      <c r="A48" s="406" t="s">
        <v>252</v>
      </c>
      <c r="B48" s="38"/>
      <c r="C48" s="407"/>
      <c r="D48" s="38"/>
      <c r="E48" s="407"/>
      <c r="F48" s="38"/>
      <c r="G48" s="407"/>
      <c r="H48" s="38"/>
      <c r="I48" s="407"/>
      <c r="J48" s="38"/>
      <c r="K48" s="407"/>
      <c r="L48" s="38"/>
      <c r="M48" s="407"/>
      <c r="N48" s="38"/>
      <c r="O48" s="407"/>
      <c r="P48" s="38"/>
      <c r="Q48" s="407"/>
      <c r="R48" s="38"/>
      <c r="S48" s="407"/>
      <c r="T48" s="38"/>
      <c r="U48" s="407"/>
      <c r="V48" s="38"/>
      <c r="W48" s="407"/>
      <c r="X48" s="38"/>
      <c r="Y48" s="407"/>
      <c r="Z48" s="38"/>
      <c r="AA48" s="407"/>
      <c r="AB48" s="38"/>
      <c r="AC48" s="407">
        <v>16210</v>
      </c>
      <c r="AD48" s="38"/>
      <c r="AE48" s="407"/>
      <c r="AF48" s="38"/>
      <c r="AG48" s="407"/>
      <c r="AH48" s="38"/>
      <c r="AI48" s="407">
        <v>0</v>
      </c>
      <c r="AJ48" s="38"/>
      <c r="AK48" s="407">
        <v>0</v>
      </c>
      <c r="AL48" s="38"/>
      <c r="AM48" s="407">
        <v>0</v>
      </c>
      <c r="AN48" s="38"/>
      <c r="AO48" s="407"/>
      <c r="AP48" s="38"/>
      <c r="AQ48" s="407">
        <v>26348</v>
      </c>
      <c r="AR48" s="38"/>
      <c r="AS48" s="407"/>
      <c r="AT48" s="38"/>
      <c r="AU48" s="407"/>
      <c r="AV48" s="38"/>
      <c r="AW48" s="407"/>
      <c r="AX48" s="38"/>
      <c r="AY48" s="407"/>
      <c r="AZ48" s="38"/>
      <c r="BA48" s="407">
        <v>0</v>
      </c>
      <c r="BB48" s="38"/>
      <c r="BC48" s="407"/>
      <c r="BD48" s="38"/>
      <c r="BE48" s="407"/>
      <c r="BF48" s="38"/>
      <c r="BG48" s="407"/>
      <c r="BH48" s="38"/>
      <c r="BI48" s="407"/>
      <c r="BJ48" s="38"/>
      <c r="BK48" s="407">
        <v>0</v>
      </c>
      <c r="BL48" s="38"/>
      <c r="BM48" s="408">
        <v>0</v>
      </c>
      <c r="BN48" s="38"/>
      <c r="BO48" s="408" t="s">
        <v>274</v>
      </c>
      <c r="BP48" s="38"/>
      <c r="BQ48" s="408">
        <v>0</v>
      </c>
      <c r="BR48" s="38"/>
      <c r="BS48" s="409" t="s">
        <v>274</v>
      </c>
      <c r="BT48" s="38"/>
      <c r="BU48" s="409">
        <v>0</v>
      </c>
      <c r="BV48" s="38"/>
      <c r="BW48" s="409">
        <v>0</v>
      </c>
      <c r="BX48" s="38"/>
      <c r="BY48" s="409">
        <v>0</v>
      </c>
      <c r="BZ48" s="38"/>
      <c r="CA48" s="409">
        <v>0</v>
      </c>
      <c r="CB48" s="38"/>
      <c r="CC48" s="409">
        <v>0</v>
      </c>
      <c r="CD48" s="38"/>
      <c r="CE48" s="409">
        <v>0</v>
      </c>
      <c r="CF48" s="38"/>
      <c r="CG48" s="409">
        <f>[16]BS_PT!$Q$53</f>
        <v>0</v>
      </c>
      <c r="CH48" s="38"/>
      <c r="CI48" s="409">
        <v>0</v>
      </c>
      <c r="CJ48" s="38"/>
      <c r="CK48" s="409">
        <v>0</v>
      </c>
      <c r="CL48" s="38"/>
      <c r="CM48" s="409">
        <v>0</v>
      </c>
      <c r="CN48" s="38"/>
      <c r="CO48" s="409">
        <v>0</v>
      </c>
      <c r="CP48" s="38"/>
      <c r="CQ48" s="409">
        <v>0</v>
      </c>
      <c r="CR48" s="38"/>
      <c r="CS48" s="409">
        <v>0</v>
      </c>
      <c r="CT48" s="38"/>
      <c r="CU48" s="409">
        <v>0</v>
      </c>
      <c r="CV48" s="38"/>
      <c r="CW48" s="409">
        <v>0</v>
      </c>
      <c r="CX48" s="38"/>
      <c r="CY48" s="409">
        <v>1298000</v>
      </c>
      <c r="CZ48" s="38"/>
      <c r="DA48" s="409">
        <v>160000</v>
      </c>
      <c r="DB48" s="38"/>
      <c r="DC48" s="536"/>
      <c r="DD48" s="38"/>
      <c r="DE48" s="409">
        <v>0</v>
      </c>
      <c r="DF48" s="38"/>
      <c r="DG48" s="409">
        <v>0</v>
      </c>
      <c r="DH48" s="38"/>
      <c r="DI48" s="406" t="s">
        <v>251</v>
      </c>
      <c r="DJ48" s="38"/>
      <c r="DK48" s="407">
        <v>0</v>
      </c>
      <c r="DL48" s="38"/>
      <c r="DM48" s="407">
        <v>0</v>
      </c>
      <c r="DN48" s="38"/>
      <c r="DO48" s="407">
        <v>0</v>
      </c>
      <c r="DP48" s="38"/>
      <c r="DQ48" s="407">
        <v>0</v>
      </c>
      <c r="DR48" s="38"/>
      <c r="DS48" s="407">
        <v>0</v>
      </c>
      <c r="DT48" s="38"/>
      <c r="DU48" s="407">
        <v>0</v>
      </c>
      <c r="DV48" s="38"/>
      <c r="DW48" s="407">
        <v>0</v>
      </c>
      <c r="DX48" s="38"/>
      <c r="DY48" s="407">
        <v>0</v>
      </c>
      <c r="DZ48" s="38"/>
      <c r="EA48" s="407">
        <v>0</v>
      </c>
      <c r="EB48" s="38"/>
      <c r="EC48" s="407">
        <v>0</v>
      </c>
      <c r="ED48" s="38"/>
      <c r="EE48" s="407">
        <v>0</v>
      </c>
      <c r="EF48" s="38"/>
      <c r="EG48" s="407">
        <v>0</v>
      </c>
      <c r="EH48" s="38"/>
      <c r="EI48" s="407">
        <v>0</v>
      </c>
      <c r="EJ48" s="38"/>
      <c r="EK48" s="407">
        <v>16210</v>
      </c>
      <c r="EL48" s="38"/>
      <c r="EM48" s="407">
        <v>0</v>
      </c>
      <c r="EN48" s="38"/>
      <c r="EO48" s="407">
        <v>0</v>
      </c>
      <c r="EP48" s="38"/>
      <c r="EQ48" s="407">
        <v>0</v>
      </c>
      <c r="ER48" s="38"/>
      <c r="ES48" s="407">
        <v>0</v>
      </c>
      <c r="ET48" s="38"/>
      <c r="EU48" s="407">
        <v>0</v>
      </c>
      <c r="EV48" s="38"/>
      <c r="EW48" s="407">
        <v>0</v>
      </c>
      <c r="EX48" s="38"/>
      <c r="EY48" s="407">
        <v>26348</v>
      </c>
      <c r="EZ48" s="38"/>
      <c r="FA48" s="407">
        <v>0</v>
      </c>
      <c r="FB48" s="38"/>
      <c r="FC48" s="407">
        <v>0</v>
      </c>
      <c r="FD48" s="38"/>
      <c r="FE48" s="407">
        <v>0</v>
      </c>
      <c r="FF48" s="38"/>
      <c r="FG48" s="407">
        <v>0</v>
      </c>
      <c r="FH48" s="38"/>
      <c r="FI48" s="407">
        <v>0</v>
      </c>
      <c r="FJ48" s="38"/>
      <c r="FK48" s="407">
        <v>0</v>
      </c>
      <c r="FL48" s="38"/>
      <c r="FM48" s="407">
        <v>0</v>
      </c>
      <c r="FN48" s="38"/>
      <c r="FO48" s="407">
        <v>0</v>
      </c>
      <c r="FP48" s="38"/>
      <c r="FQ48" s="407">
        <v>0</v>
      </c>
      <c r="FR48" s="38"/>
      <c r="FS48" s="407">
        <v>0</v>
      </c>
      <c r="FT48" s="38"/>
      <c r="FU48" s="407"/>
      <c r="FV48" s="38"/>
      <c r="FW48" s="407" t="s">
        <v>274</v>
      </c>
      <c r="FX48" s="38"/>
      <c r="FY48" s="407">
        <v>0</v>
      </c>
      <c r="FZ48" s="38"/>
      <c r="GA48" s="409" t="s">
        <v>274</v>
      </c>
      <c r="GB48" s="38"/>
      <c r="GC48" s="409">
        <v>0</v>
      </c>
      <c r="GD48" s="38"/>
      <c r="GE48" s="409">
        <f t="shared" si="10"/>
        <v>0</v>
      </c>
      <c r="GF48" s="38"/>
      <c r="GG48" s="409">
        <f t="shared" si="11"/>
        <v>0</v>
      </c>
      <c r="GH48" s="38"/>
      <c r="GI48" s="409">
        <f t="shared" si="12"/>
        <v>0</v>
      </c>
      <c r="GJ48" s="38"/>
      <c r="GK48" s="409">
        <f t="shared" si="13"/>
        <v>0</v>
      </c>
      <c r="GL48" s="38"/>
      <c r="GM48" s="409">
        <f t="shared" si="14"/>
        <v>0</v>
      </c>
      <c r="GN48" s="38"/>
      <c r="GO48" s="409">
        <f t="shared" si="15"/>
        <v>0</v>
      </c>
      <c r="GP48" s="38"/>
      <c r="GQ48" s="409">
        <f t="shared" si="28"/>
        <v>0</v>
      </c>
      <c r="GR48" s="38"/>
      <c r="GS48" s="409">
        <f t="shared" si="29"/>
        <v>0</v>
      </c>
      <c r="GT48" s="38"/>
      <c r="GU48" s="409">
        <f t="shared" si="30"/>
        <v>0</v>
      </c>
      <c r="GV48" s="38"/>
      <c r="GW48" s="409">
        <f t="shared" si="31"/>
        <v>0</v>
      </c>
      <c r="GX48" s="38"/>
      <c r="GY48" s="409">
        <f t="shared" si="32"/>
        <v>0</v>
      </c>
      <c r="GZ48" s="38"/>
      <c r="HA48" s="409">
        <f t="shared" si="33"/>
        <v>0</v>
      </c>
      <c r="HB48" s="38"/>
      <c r="HC48" s="409">
        <f t="shared" si="34"/>
        <v>0</v>
      </c>
      <c r="HD48" s="38"/>
      <c r="HE48" s="409">
        <f t="shared" si="35"/>
        <v>0</v>
      </c>
      <c r="HF48" s="38"/>
      <c r="HG48" s="409">
        <f t="shared" si="36"/>
        <v>1298000</v>
      </c>
      <c r="HH48" s="38"/>
      <c r="HI48" s="409">
        <f t="shared" si="37"/>
        <v>160000</v>
      </c>
      <c r="HJ48" s="38"/>
      <c r="HK48" s="536"/>
      <c r="HL48" s="38"/>
      <c r="HM48" s="409">
        <f t="shared" si="38"/>
        <v>0</v>
      </c>
      <c r="HN48" s="38"/>
      <c r="HO48" s="409">
        <f t="shared" si="38"/>
        <v>0</v>
      </c>
    </row>
    <row r="49" spans="1:223" ht="13.5" customHeight="1">
      <c r="A49" s="116" t="s">
        <v>240</v>
      </c>
      <c r="B49" s="38"/>
      <c r="C49" s="142">
        <v>203600</v>
      </c>
      <c r="D49" s="38"/>
      <c r="E49" s="142">
        <v>333418</v>
      </c>
      <c r="F49" s="38"/>
      <c r="G49" s="142">
        <v>333418</v>
      </c>
      <c r="H49" s="38"/>
      <c r="I49" s="142">
        <v>214270</v>
      </c>
      <c r="J49" s="38"/>
      <c r="K49" s="142">
        <v>214270</v>
      </c>
      <c r="L49" s="38"/>
      <c r="M49" s="142">
        <v>214271</v>
      </c>
      <c r="N49" s="38"/>
      <c r="O49" s="142">
        <v>214271</v>
      </c>
      <c r="P49" s="38"/>
      <c r="Q49" s="142">
        <v>99648</v>
      </c>
      <c r="R49" s="38"/>
      <c r="S49" s="142">
        <v>99647</v>
      </c>
      <c r="T49" s="38"/>
      <c r="U49" s="142">
        <v>5</v>
      </c>
      <c r="V49" s="38"/>
      <c r="W49" s="142">
        <v>5</v>
      </c>
      <c r="X49" s="38"/>
      <c r="Y49" s="142">
        <v>25395.200000000012</v>
      </c>
      <c r="Z49" s="38"/>
      <c r="AA49" s="142">
        <v>25395</v>
      </c>
      <c r="AB49" s="38"/>
      <c r="AC49" s="142">
        <v>7</v>
      </c>
      <c r="AD49" s="38"/>
      <c r="AE49" s="142">
        <v>3</v>
      </c>
      <c r="AF49" s="38"/>
      <c r="AG49" s="142">
        <v>3</v>
      </c>
      <c r="AH49" s="38"/>
      <c r="AI49" s="142">
        <v>3</v>
      </c>
      <c r="AJ49" s="38"/>
      <c r="AK49" s="142">
        <v>3</v>
      </c>
      <c r="AL49" s="38"/>
      <c r="AM49" s="142">
        <v>3</v>
      </c>
      <c r="AN49" s="38"/>
      <c r="AO49" s="142">
        <v>4</v>
      </c>
      <c r="AP49" s="38"/>
      <c r="AQ49" s="142">
        <v>4</v>
      </c>
      <c r="AR49" s="38"/>
      <c r="AS49" s="142">
        <v>4</v>
      </c>
      <c r="AT49" s="38"/>
      <c r="AU49" s="142">
        <v>5</v>
      </c>
      <c r="AV49" s="38"/>
      <c r="AW49" s="142">
        <v>4</v>
      </c>
      <c r="AX49" s="38"/>
      <c r="AY49" s="142">
        <v>4</v>
      </c>
      <c r="AZ49" s="38"/>
      <c r="BA49" s="142">
        <v>5</v>
      </c>
      <c r="BB49" s="38"/>
      <c r="BC49" s="142">
        <v>5</v>
      </c>
      <c r="BD49" s="38"/>
      <c r="BE49" s="142">
        <v>6</v>
      </c>
      <c r="BF49" s="38"/>
      <c r="BG49" s="142">
        <v>6</v>
      </c>
      <c r="BH49" s="38"/>
      <c r="BI49" s="142">
        <v>7</v>
      </c>
      <c r="BJ49" s="38"/>
      <c r="BK49" s="142">
        <v>6.52</v>
      </c>
      <c r="BL49" s="38"/>
      <c r="BM49" s="268">
        <v>7.6924200000000003</v>
      </c>
      <c r="BN49" s="38"/>
      <c r="BO49" s="268">
        <v>7.6924200000000003</v>
      </c>
      <c r="BP49" s="38"/>
      <c r="BQ49" s="268">
        <v>8</v>
      </c>
      <c r="BR49" s="38"/>
      <c r="BS49" s="349">
        <v>9000</v>
      </c>
      <c r="BT49" s="38"/>
      <c r="BU49" s="349">
        <v>11494.54</v>
      </c>
      <c r="BV49" s="38"/>
      <c r="BW49" s="349">
        <v>11000</v>
      </c>
      <c r="BX49" s="38"/>
      <c r="BY49" s="349">
        <v>13000</v>
      </c>
      <c r="BZ49" s="38"/>
      <c r="CA49" s="349">
        <v>15000</v>
      </c>
      <c r="CB49" s="38"/>
      <c r="CC49" s="349">
        <v>105931000</v>
      </c>
      <c r="CD49" s="38"/>
      <c r="CE49" s="349">
        <v>105931000</v>
      </c>
      <c r="CF49" s="38"/>
      <c r="CG49" s="349">
        <f>[16]BS_PT!$Q$54</f>
        <v>31000</v>
      </c>
      <c r="CH49" s="38"/>
      <c r="CI49" s="349">
        <v>29000</v>
      </c>
      <c r="CJ49" s="38"/>
      <c r="CK49" s="349">
        <v>147048000</v>
      </c>
      <c r="CL49" s="38"/>
      <c r="CM49" s="349">
        <v>147048000</v>
      </c>
      <c r="CN49" s="38"/>
      <c r="CO49" s="349">
        <v>45000</v>
      </c>
      <c r="CP49" s="38"/>
      <c r="CQ49" s="349">
        <v>48000</v>
      </c>
      <c r="CR49" s="38"/>
      <c r="CS49" s="349">
        <v>26105000</v>
      </c>
      <c r="CT49" s="38"/>
      <c r="CU49" s="349">
        <v>26108000</v>
      </c>
      <c r="CV49" s="38"/>
      <c r="CW49" s="349">
        <v>26108000</v>
      </c>
      <c r="CX49" s="38"/>
      <c r="CY49" s="349">
        <v>71000</v>
      </c>
      <c r="CZ49" s="38"/>
      <c r="DA49" s="349">
        <v>228083000</v>
      </c>
      <c r="DB49" s="38"/>
      <c r="DC49" s="535"/>
      <c r="DD49" s="38"/>
      <c r="DE49" s="349">
        <v>90000</v>
      </c>
      <c r="DF49" s="38"/>
      <c r="DG49" s="349">
        <v>206217000</v>
      </c>
      <c r="DH49" s="38"/>
      <c r="DI49" s="116" t="s">
        <v>448</v>
      </c>
      <c r="DJ49" s="38"/>
      <c r="DK49" s="142">
        <v>203600</v>
      </c>
      <c r="DL49" s="38"/>
      <c r="DM49" s="142">
        <v>333418</v>
      </c>
      <c r="DN49" s="38"/>
      <c r="DO49" s="142">
        <v>333418</v>
      </c>
      <c r="DP49" s="38"/>
      <c r="DQ49" s="142">
        <v>214270</v>
      </c>
      <c r="DR49" s="38"/>
      <c r="DS49" s="142">
        <v>214270</v>
      </c>
      <c r="DT49" s="38"/>
      <c r="DU49" s="142">
        <v>214271</v>
      </c>
      <c r="DV49" s="38"/>
      <c r="DW49" s="142">
        <v>214271</v>
      </c>
      <c r="DX49" s="38"/>
      <c r="DY49" s="142">
        <v>99648</v>
      </c>
      <c r="DZ49" s="38"/>
      <c r="EA49" s="142">
        <v>99647</v>
      </c>
      <c r="EB49" s="38"/>
      <c r="EC49" s="142">
        <v>5</v>
      </c>
      <c r="ED49" s="38"/>
      <c r="EE49" s="142">
        <v>5</v>
      </c>
      <c r="EF49" s="38"/>
      <c r="EG49" s="142">
        <v>25395.200000000012</v>
      </c>
      <c r="EH49" s="38"/>
      <c r="EI49" s="142">
        <v>25395</v>
      </c>
      <c r="EJ49" s="38"/>
      <c r="EK49" s="142">
        <v>7</v>
      </c>
      <c r="EL49" s="38"/>
      <c r="EM49" s="142">
        <v>3</v>
      </c>
      <c r="EN49" s="38"/>
      <c r="EO49" s="142">
        <v>3</v>
      </c>
      <c r="EP49" s="38"/>
      <c r="EQ49" s="142">
        <v>3</v>
      </c>
      <c r="ER49" s="38"/>
      <c r="ES49" s="142">
        <v>3</v>
      </c>
      <c r="ET49" s="38"/>
      <c r="EU49" s="142">
        <v>3</v>
      </c>
      <c r="EV49" s="38"/>
      <c r="EW49" s="142">
        <v>4</v>
      </c>
      <c r="EX49" s="38"/>
      <c r="EY49" s="142">
        <v>4</v>
      </c>
      <c r="EZ49" s="38"/>
      <c r="FA49" s="142">
        <v>4</v>
      </c>
      <c r="FB49" s="38"/>
      <c r="FC49" s="142">
        <v>5</v>
      </c>
      <c r="FD49" s="38"/>
      <c r="FE49" s="142">
        <v>4</v>
      </c>
      <c r="FF49" s="38"/>
      <c r="FG49" s="142">
        <v>4</v>
      </c>
      <c r="FH49" s="38"/>
      <c r="FI49" s="142">
        <v>5</v>
      </c>
      <c r="FJ49" s="38"/>
      <c r="FK49" s="142">
        <v>5</v>
      </c>
      <c r="FL49" s="38"/>
      <c r="FM49" s="142">
        <v>6</v>
      </c>
      <c r="FN49" s="38"/>
      <c r="FO49" s="142">
        <v>6</v>
      </c>
      <c r="FP49" s="38"/>
      <c r="FQ49" s="142">
        <v>7</v>
      </c>
      <c r="FR49" s="38"/>
      <c r="FS49" s="142">
        <v>6.52</v>
      </c>
      <c r="FT49" s="38"/>
      <c r="FU49" s="142">
        <v>7.6924200000000003</v>
      </c>
      <c r="FV49" s="38"/>
      <c r="FW49" s="142">
        <v>7.6924200000000003</v>
      </c>
      <c r="FX49" s="38"/>
      <c r="FY49" s="142">
        <v>8</v>
      </c>
      <c r="FZ49" s="38"/>
      <c r="GA49" s="349">
        <v>9000</v>
      </c>
      <c r="GB49" s="38"/>
      <c r="GC49" s="349">
        <v>11494.54</v>
      </c>
      <c r="GD49" s="38"/>
      <c r="GE49" s="349">
        <f t="shared" si="10"/>
        <v>11000</v>
      </c>
      <c r="GF49" s="38"/>
      <c r="GG49" s="349">
        <f t="shared" si="11"/>
        <v>13000</v>
      </c>
      <c r="GH49" s="38"/>
      <c r="GI49" s="349">
        <f t="shared" si="12"/>
        <v>15000</v>
      </c>
      <c r="GJ49" s="38"/>
      <c r="GK49" s="349">
        <f t="shared" si="13"/>
        <v>105931000</v>
      </c>
      <c r="GL49" s="38"/>
      <c r="GM49" s="349">
        <f t="shared" si="14"/>
        <v>105931000</v>
      </c>
      <c r="GN49" s="38"/>
      <c r="GO49" s="349">
        <f t="shared" si="15"/>
        <v>31000</v>
      </c>
      <c r="GP49" s="38"/>
      <c r="GQ49" s="349">
        <f t="shared" si="28"/>
        <v>29000</v>
      </c>
      <c r="GR49" s="38"/>
      <c r="GS49" s="349">
        <f t="shared" si="29"/>
        <v>147048000</v>
      </c>
      <c r="GT49" s="38"/>
      <c r="GU49" s="349">
        <f t="shared" si="30"/>
        <v>147048000</v>
      </c>
      <c r="GV49" s="38"/>
      <c r="GW49" s="349">
        <f t="shared" si="31"/>
        <v>45000</v>
      </c>
      <c r="GX49" s="38"/>
      <c r="GY49" s="349">
        <f t="shared" si="32"/>
        <v>48000</v>
      </c>
      <c r="GZ49" s="38"/>
      <c r="HA49" s="349">
        <f t="shared" si="33"/>
        <v>26105000</v>
      </c>
      <c r="HB49" s="38"/>
      <c r="HC49" s="349">
        <f t="shared" si="34"/>
        <v>26108000</v>
      </c>
      <c r="HD49" s="38"/>
      <c r="HE49" s="349">
        <f t="shared" si="35"/>
        <v>26108000</v>
      </c>
      <c r="HF49" s="38"/>
      <c r="HG49" s="349">
        <f t="shared" si="36"/>
        <v>71000</v>
      </c>
      <c r="HH49" s="38"/>
      <c r="HI49" s="349">
        <f t="shared" si="37"/>
        <v>228083000</v>
      </c>
      <c r="HJ49" s="38"/>
      <c r="HK49" s="535"/>
      <c r="HL49" s="38"/>
      <c r="HM49" s="349">
        <f t="shared" si="38"/>
        <v>90000</v>
      </c>
      <c r="HN49" s="38"/>
      <c r="HO49" s="349">
        <f t="shared" si="38"/>
        <v>206217000</v>
      </c>
    </row>
    <row r="50" spans="1:223" ht="13.5" customHeight="1">
      <c r="A50" s="406" t="s">
        <v>168</v>
      </c>
      <c r="B50" s="38"/>
      <c r="C50" s="407">
        <v>11838</v>
      </c>
      <c r="D50" s="38"/>
      <c r="E50" s="407">
        <v>15124</v>
      </c>
      <c r="F50" s="38"/>
      <c r="G50" s="407">
        <v>16092</v>
      </c>
      <c r="H50" s="38"/>
      <c r="I50" s="407">
        <v>39435</v>
      </c>
      <c r="J50" s="38"/>
      <c r="K50" s="407">
        <v>40471</v>
      </c>
      <c r="L50" s="38"/>
      <c r="M50" s="407">
        <v>42499</v>
      </c>
      <c r="N50" s="38"/>
      <c r="O50" s="407">
        <v>50192</v>
      </c>
      <c r="P50" s="38"/>
      <c r="Q50" s="407">
        <v>52126</v>
      </c>
      <c r="R50" s="38"/>
      <c r="S50" s="407">
        <v>54714</v>
      </c>
      <c r="T50" s="38"/>
      <c r="U50" s="407">
        <v>56756</v>
      </c>
      <c r="V50" s="38"/>
      <c r="W50" s="407">
        <v>58561</v>
      </c>
      <c r="X50" s="38"/>
      <c r="Y50" s="407">
        <v>60684</v>
      </c>
      <c r="Z50" s="38"/>
      <c r="AA50" s="407">
        <v>62032</v>
      </c>
      <c r="AB50" s="38"/>
      <c r="AC50" s="407">
        <v>63940</v>
      </c>
      <c r="AD50" s="38"/>
      <c r="AE50" s="407">
        <v>66364</v>
      </c>
      <c r="AF50" s="38"/>
      <c r="AG50" s="407">
        <v>66062</v>
      </c>
      <c r="AH50" s="38"/>
      <c r="AI50" s="407">
        <v>68309</v>
      </c>
      <c r="AJ50" s="38"/>
      <c r="AK50" s="407">
        <v>70546</v>
      </c>
      <c r="AL50" s="38"/>
      <c r="AM50" s="407">
        <v>75582</v>
      </c>
      <c r="AN50" s="38"/>
      <c r="AO50" s="407">
        <v>55229</v>
      </c>
      <c r="AP50" s="38"/>
      <c r="AQ50" s="407">
        <v>57942</v>
      </c>
      <c r="AR50" s="38"/>
      <c r="AS50" s="407">
        <v>60552</v>
      </c>
      <c r="AT50" s="38"/>
      <c r="AU50" s="407">
        <v>64221</v>
      </c>
      <c r="AV50" s="38"/>
      <c r="AW50" s="407">
        <v>67068</v>
      </c>
      <c r="AX50" s="38"/>
      <c r="AY50" s="407">
        <v>69837</v>
      </c>
      <c r="AZ50" s="38"/>
      <c r="BA50" s="407">
        <v>72516</v>
      </c>
      <c r="BB50" s="38"/>
      <c r="BC50" s="407">
        <v>74863</v>
      </c>
      <c r="BD50" s="38"/>
      <c r="BE50" s="407">
        <v>73805</v>
      </c>
      <c r="BF50" s="38"/>
      <c r="BG50" s="407">
        <v>66870</v>
      </c>
      <c r="BH50" s="38"/>
      <c r="BI50" s="407">
        <v>69017</v>
      </c>
      <c r="BJ50" s="38"/>
      <c r="BK50" s="407">
        <v>67503.067999999999</v>
      </c>
      <c r="BL50" s="38"/>
      <c r="BM50" s="408">
        <v>68553.373849999989</v>
      </c>
      <c r="BN50" s="38"/>
      <c r="BO50" s="408">
        <v>65600.837790000005</v>
      </c>
      <c r="BP50" s="38"/>
      <c r="BQ50" s="408">
        <v>68681</v>
      </c>
      <c r="BR50" s="38"/>
      <c r="BS50" s="409">
        <v>69530000</v>
      </c>
      <c r="BT50" s="38"/>
      <c r="BU50" s="409">
        <v>68796042.719999999</v>
      </c>
      <c r="BV50" s="38"/>
      <c r="BW50" s="409">
        <v>71895000</v>
      </c>
      <c r="BX50" s="38"/>
      <c r="BY50" s="409">
        <v>65237000</v>
      </c>
      <c r="BZ50" s="38"/>
      <c r="CA50" s="409">
        <v>60799000</v>
      </c>
      <c r="CB50" s="38"/>
      <c r="CC50" s="409">
        <v>62536000</v>
      </c>
      <c r="CD50" s="38"/>
      <c r="CE50" s="409">
        <v>61556000</v>
      </c>
      <c r="CF50" s="38"/>
      <c r="CG50" s="409">
        <f>[16]BS_PT!$Q$55</f>
        <v>54054000</v>
      </c>
      <c r="CH50" s="38"/>
      <c r="CI50" s="409">
        <v>53628000</v>
      </c>
      <c r="CJ50" s="38"/>
      <c r="CK50" s="409">
        <v>51679000</v>
      </c>
      <c r="CL50" s="38"/>
      <c r="CM50" s="409">
        <v>52024000</v>
      </c>
      <c r="CN50" s="38"/>
      <c r="CO50" s="409">
        <v>55634000</v>
      </c>
      <c r="CP50" s="38"/>
      <c r="CQ50" s="409">
        <v>59618000</v>
      </c>
      <c r="CR50" s="38"/>
      <c r="CS50" s="409">
        <v>62068000</v>
      </c>
      <c r="CT50" s="38"/>
      <c r="CU50" s="409">
        <v>61999000</v>
      </c>
      <c r="CV50" s="38"/>
      <c r="CW50" s="409">
        <v>65567000</v>
      </c>
      <c r="CX50" s="38"/>
      <c r="CY50" s="409">
        <v>58025000</v>
      </c>
      <c r="CZ50" s="38"/>
      <c r="DA50" s="409">
        <v>51079000</v>
      </c>
      <c r="DB50" s="38"/>
      <c r="DC50" s="536"/>
      <c r="DD50" s="38"/>
      <c r="DE50" s="409">
        <v>39275000</v>
      </c>
      <c r="DF50" s="38"/>
      <c r="DG50" s="409">
        <v>42504000</v>
      </c>
      <c r="DH50" s="38"/>
      <c r="DI50" s="406" t="s">
        <v>449</v>
      </c>
      <c r="DJ50" s="38"/>
      <c r="DK50" s="407">
        <v>11838</v>
      </c>
      <c r="DL50" s="38"/>
      <c r="DM50" s="407">
        <v>15124</v>
      </c>
      <c r="DN50" s="38"/>
      <c r="DO50" s="407">
        <v>16092</v>
      </c>
      <c r="DP50" s="38"/>
      <c r="DQ50" s="407">
        <v>39435</v>
      </c>
      <c r="DR50" s="38"/>
      <c r="DS50" s="407">
        <v>40471</v>
      </c>
      <c r="DT50" s="38"/>
      <c r="DU50" s="407">
        <v>42499</v>
      </c>
      <c r="DV50" s="38"/>
      <c r="DW50" s="407">
        <v>50192</v>
      </c>
      <c r="DX50" s="38"/>
      <c r="DY50" s="407">
        <v>52126</v>
      </c>
      <c r="DZ50" s="38"/>
      <c r="EA50" s="407">
        <v>54714</v>
      </c>
      <c r="EB50" s="38"/>
      <c r="EC50" s="407">
        <v>56756</v>
      </c>
      <c r="ED50" s="38"/>
      <c r="EE50" s="407">
        <v>58561</v>
      </c>
      <c r="EF50" s="38"/>
      <c r="EG50" s="407">
        <v>60684</v>
      </c>
      <c r="EH50" s="38"/>
      <c r="EI50" s="407">
        <v>62032</v>
      </c>
      <c r="EJ50" s="38"/>
      <c r="EK50" s="407">
        <v>63940</v>
      </c>
      <c r="EL50" s="38"/>
      <c r="EM50" s="407">
        <v>66364</v>
      </c>
      <c r="EN50" s="38"/>
      <c r="EO50" s="407">
        <v>66062</v>
      </c>
      <c r="EP50" s="38"/>
      <c r="EQ50" s="407">
        <v>68309</v>
      </c>
      <c r="ER50" s="38"/>
      <c r="ES50" s="407">
        <v>70546</v>
      </c>
      <c r="ET50" s="38"/>
      <c r="EU50" s="407">
        <v>75582</v>
      </c>
      <c r="EV50" s="38"/>
      <c r="EW50" s="407">
        <v>55229</v>
      </c>
      <c r="EX50" s="38"/>
      <c r="EY50" s="407">
        <v>57942</v>
      </c>
      <c r="EZ50" s="38"/>
      <c r="FA50" s="407">
        <v>60552</v>
      </c>
      <c r="FB50" s="38"/>
      <c r="FC50" s="407">
        <v>64221</v>
      </c>
      <c r="FD50" s="38"/>
      <c r="FE50" s="407">
        <v>67068</v>
      </c>
      <c r="FF50" s="38"/>
      <c r="FG50" s="407">
        <v>69837</v>
      </c>
      <c r="FH50" s="38"/>
      <c r="FI50" s="407">
        <v>72516</v>
      </c>
      <c r="FJ50" s="38"/>
      <c r="FK50" s="407">
        <v>74863</v>
      </c>
      <c r="FL50" s="38"/>
      <c r="FM50" s="407">
        <v>73805</v>
      </c>
      <c r="FN50" s="38"/>
      <c r="FO50" s="407">
        <v>66870</v>
      </c>
      <c r="FP50" s="38"/>
      <c r="FQ50" s="407">
        <v>69017</v>
      </c>
      <c r="FR50" s="38"/>
      <c r="FS50" s="407">
        <v>67503.067999999999</v>
      </c>
      <c r="FT50" s="38"/>
      <c r="FU50" s="407">
        <v>68553.373849999989</v>
      </c>
      <c r="FV50" s="38"/>
      <c r="FW50" s="407">
        <v>65600.837790000005</v>
      </c>
      <c r="FX50" s="38"/>
      <c r="FY50" s="407">
        <v>68681</v>
      </c>
      <c r="FZ50" s="38"/>
      <c r="GA50" s="409">
        <v>69530000</v>
      </c>
      <c r="GB50" s="38"/>
      <c r="GC50" s="409">
        <v>68796042.719999999</v>
      </c>
      <c r="GD50" s="38"/>
      <c r="GE50" s="409">
        <f t="shared" si="10"/>
        <v>71895000</v>
      </c>
      <c r="GF50" s="38"/>
      <c r="GG50" s="409">
        <f t="shared" si="11"/>
        <v>65237000</v>
      </c>
      <c r="GH50" s="38"/>
      <c r="GI50" s="409">
        <f t="shared" si="12"/>
        <v>60799000</v>
      </c>
      <c r="GJ50" s="38"/>
      <c r="GK50" s="409">
        <f t="shared" si="13"/>
        <v>62536000</v>
      </c>
      <c r="GL50" s="38"/>
      <c r="GM50" s="409">
        <f t="shared" si="14"/>
        <v>61556000</v>
      </c>
      <c r="GN50" s="38"/>
      <c r="GO50" s="409">
        <f t="shared" si="15"/>
        <v>54054000</v>
      </c>
      <c r="GP50" s="38"/>
      <c r="GQ50" s="409">
        <f t="shared" si="28"/>
        <v>53628000</v>
      </c>
      <c r="GR50" s="38"/>
      <c r="GS50" s="409">
        <f t="shared" si="29"/>
        <v>51679000</v>
      </c>
      <c r="GT50" s="38"/>
      <c r="GU50" s="409">
        <f t="shared" si="30"/>
        <v>52024000</v>
      </c>
      <c r="GV50" s="38"/>
      <c r="GW50" s="409">
        <f t="shared" si="31"/>
        <v>55634000</v>
      </c>
      <c r="GX50" s="38"/>
      <c r="GY50" s="409">
        <f t="shared" si="32"/>
        <v>59618000</v>
      </c>
      <c r="GZ50" s="38"/>
      <c r="HA50" s="409">
        <f t="shared" si="33"/>
        <v>62068000</v>
      </c>
      <c r="HB50" s="38"/>
      <c r="HC50" s="409">
        <f t="shared" si="34"/>
        <v>61999000</v>
      </c>
      <c r="HD50" s="38"/>
      <c r="HE50" s="409">
        <f t="shared" si="35"/>
        <v>65567000</v>
      </c>
      <c r="HF50" s="38"/>
      <c r="HG50" s="409">
        <f t="shared" si="36"/>
        <v>58025000</v>
      </c>
      <c r="HH50" s="38"/>
      <c r="HI50" s="409">
        <f t="shared" si="37"/>
        <v>51079000</v>
      </c>
      <c r="HJ50" s="38"/>
      <c r="HK50" s="536"/>
      <c r="HL50" s="38"/>
      <c r="HM50" s="409">
        <f t="shared" si="38"/>
        <v>39275000</v>
      </c>
      <c r="HN50" s="38"/>
      <c r="HO50" s="409">
        <f t="shared" si="38"/>
        <v>42504000</v>
      </c>
    </row>
    <row r="51" spans="1:223" ht="13.5" customHeight="1">
      <c r="A51" s="116" t="s">
        <v>170</v>
      </c>
      <c r="B51" s="38"/>
      <c r="C51" s="142">
        <v>8743</v>
      </c>
      <c r="D51" s="38"/>
      <c r="E51" s="142">
        <v>10837</v>
      </c>
      <c r="F51" s="38"/>
      <c r="G51" s="142">
        <v>11325</v>
      </c>
      <c r="H51" s="38"/>
      <c r="I51" s="142">
        <v>42939</v>
      </c>
      <c r="J51" s="38"/>
      <c r="K51" s="142">
        <v>36233</v>
      </c>
      <c r="L51" s="38"/>
      <c r="M51" s="142">
        <v>15230</v>
      </c>
      <c r="N51" s="38"/>
      <c r="O51" s="142">
        <v>19779</v>
      </c>
      <c r="P51" s="38"/>
      <c r="Q51" s="142">
        <v>22825</v>
      </c>
      <c r="R51" s="38"/>
      <c r="S51" s="142">
        <v>26099</v>
      </c>
      <c r="T51" s="38"/>
      <c r="U51" s="142">
        <v>22460</v>
      </c>
      <c r="V51" s="38"/>
      <c r="W51" s="142">
        <v>26638</v>
      </c>
      <c r="X51" s="38"/>
      <c r="Y51" s="142">
        <v>24555</v>
      </c>
      <c r="Z51" s="38"/>
      <c r="AA51" s="142">
        <v>29387</v>
      </c>
      <c r="AB51" s="38"/>
      <c r="AC51" s="142">
        <v>32088</v>
      </c>
      <c r="AD51" s="38"/>
      <c r="AE51" s="142">
        <v>27946</v>
      </c>
      <c r="AF51" s="38"/>
      <c r="AG51" s="142">
        <v>30767</v>
      </c>
      <c r="AH51" s="38"/>
      <c r="AI51" s="142">
        <v>32029</v>
      </c>
      <c r="AJ51" s="38"/>
      <c r="AK51" s="142">
        <v>25844</v>
      </c>
      <c r="AL51" s="38"/>
      <c r="AM51" s="142">
        <v>30775</v>
      </c>
      <c r="AN51" s="38"/>
      <c r="AO51" s="142">
        <v>30432</v>
      </c>
      <c r="AP51" s="38"/>
      <c r="AQ51" s="142">
        <v>21074</v>
      </c>
      <c r="AR51" s="38"/>
      <c r="AS51" s="142">
        <v>25666</v>
      </c>
      <c r="AT51" s="38"/>
      <c r="AU51" s="142">
        <v>31811</v>
      </c>
      <c r="AV51" s="38"/>
      <c r="AW51" s="142">
        <v>35635</v>
      </c>
      <c r="AX51" s="38"/>
      <c r="AY51" s="142">
        <v>23908</v>
      </c>
      <c r="AZ51" s="38"/>
      <c r="BA51" s="142">
        <v>26273</v>
      </c>
      <c r="BB51" s="38"/>
      <c r="BC51" s="142">
        <v>33462</v>
      </c>
      <c r="BD51" s="38"/>
      <c r="BE51" s="142">
        <v>51101</v>
      </c>
      <c r="BF51" s="38"/>
      <c r="BG51" s="142">
        <v>41647</v>
      </c>
      <c r="BH51" s="38"/>
      <c r="BI51" s="142">
        <v>41158</v>
      </c>
      <c r="BJ51" s="38"/>
      <c r="BK51" s="142">
        <v>47103.796000000002</v>
      </c>
      <c r="BL51" s="38"/>
      <c r="BM51" s="268">
        <v>46882.927250000001</v>
      </c>
      <c r="BN51" s="38"/>
      <c r="BO51" s="268">
        <v>37437.026530000003</v>
      </c>
      <c r="BP51" s="38"/>
      <c r="BQ51" s="268">
        <v>44321</v>
      </c>
      <c r="BR51" s="38"/>
      <c r="BS51" s="349">
        <v>51893000</v>
      </c>
      <c r="BT51" s="38"/>
      <c r="BU51" s="349">
        <v>52760216.020000003</v>
      </c>
      <c r="BV51" s="38"/>
      <c r="BW51" s="349">
        <v>45247000</v>
      </c>
      <c r="BX51" s="38"/>
      <c r="BY51" s="349">
        <v>92480000</v>
      </c>
      <c r="BZ51" s="38"/>
      <c r="CA51" s="349">
        <v>93463000</v>
      </c>
      <c r="CB51" s="38"/>
      <c r="CC51" s="349">
        <v>83193000</v>
      </c>
      <c r="CD51" s="38"/>
      <c r="CE51" s="349">
        <v>61113000</v>
      </c>
      <c r="CF51" s="38"/>
      <c r="CG51" s="349">
        <f>[16]BS_PT!$Q$56</f>
        <v>60538000</v>
      </c>
      <c r="CH51" s="38"/>
      <c r="CI51" s="349">
        <v>71523000</v>
      </c>
      <c r="CJ51" s="38"/>
      <c r="CK51" s="349">
        <v>69841000</v>
      </c>
      <c r="CL51" s="38"/>
      <c r="CM51" s="349">
        <v>50065000</v>
      </c>
      <c r="CN51" s="38"/>
      <c r="CO51" s="349">
        <v>58804000</v>
      </c>
      <c r="CP51" s="38"/>
      <c r="CQ51" s="349">
        <v>76863000</v>
      </c>
      <c r="CR51" s="38"/>
      <c r="CS51" s="349">
        <v>122728000</v>
      </c>
      <c r="CT51" s="38"/>
      <c r="CU51" s="349">
        <v>88309000</v>
      </c>
      <c r="CV51" s="38"/>
      <c r="CW51" s="349">
        <v>107260000</v>
      </c>
      <c r="CX51" s="38"/>
      <c r="CY51" s="349">
        <v>114731000</v>
      </c>
      <c r="CZ51" s="38"/>
      <c r="DA51" s="349">
        <v>95886000</v>
      </c>
      <c r="DB51" s="38"/>
      <c r="DC51" s="535"/>
      <c r="DD51" s="38"/>
      <c r="DE51" s="349">
        <v>124779000</v>
      </c>
      <c r="DF51" s="38"/>
      <c r="DG51" s="349">
        <v>148366000</v>
      </c>
      <c r="DH51" s="38"/>
      <c r="DI51" s="116" t="s">
        <v>97</v>
      </c>
      <c r="DJ51" s="38"/>
      <c r="DK51" s="142">
        <v>8743</v>
      </c>
      <c r="DL51" s="38"/>
      <c r="DM51" s="142">
        <v>10837</v>
      </c>
      <c r="DN51" s="38"/>
      <c r="DO51" s="142">
        <v>11325</v>
      </c>
      <c r="DP51" s="38"/>
      <c r="DQ51" s="142">
        <v>42939</v>
      </c>
      <c r="DR51" s="38"/>
      <c r="DS51" s="142">
        <v>36233</v>
      </c>
      <c r="DT51" s="38"/>
      <c r="DU51" s="142">
        <v>15230</v>
      </c>
      <c r="DV51" s="38"/>
      <c r="DW51" s="142">
        <v>19779</v>
      </c>
      <c r="DX51" s="38"/>
      <c r="DY51" s="142">
        <v>22825</v>
      </c>
      <c r="DZ51" s="38"/>
      <c r="EA51" s="142">
        <v>26099</v>
      </c>
      <c r="EB51" s="38"/>
      <c r="EC51" s="142">
        <v>22460</v>
      </c>
      <c r="ED51" s="38"/>
      <c r="EE51" s="142">
        <v>26638</v>
      </c>
      <c r="EF51" s="38"/>
      <c r="EG51" s="142">
        <v>24555</v>
      </c>
      <c r="EH51" s="38"/>
      <c r="EI51" s="142">
        <v>29387</v>
      </c>
      <c r="EJ51" s="38"/>
      <c r="EK51" s="142">
        <v>32088</v>
      </c>
      <c r="EL51" s="38"/>
      <c r="EM51" s="142">
        <v>27946</v>
      </c>
      <c r="EN51" s="38"/>
      <c r="EO51" s="142">
        <v>30767</v>
      </c>
      <c r="EP51" s="38"/>
      <c r="EQ51" s="142">
        <v>32029</v>
      </c>
      <c r="ER51" s="38"/>
      <c r="ES51" s="142">
        <v>25844</v>
      </c>
      <c r="ET51" s="38"/>
      <c r="EU51" s="142">
        <v>30775</v>
      </c>
      <c r="EV51" s="38"/>
      <c r="EW51" s="142">
        <v>30432</v>
      </c>
      <c r="EX51" s="38"/>
      <c r="EY51" s="142">
        <v>21074</v>
      </c>
      <c r="EZ51" s="38"/>
      <c r="FA51" s="142">
        <v>25666</v>
      </c>
      <c r="FB51" s="38"/>
      <c r="FC51" s="142">
        <v>31811</v>
      </c>
      <c r="FD51" s="38"/>
      <c r="FE51" s="142">
        <v>35635</v>
      </c>
      <c r="FF51" s="38"/>
      <c r="FG51" s="142">
        <v>23908</v>
      </c>
      <c r="FH51" s="38"/>
      <c r="FI51" s="142">
        <v>26273</v>
      </c>
      <c r="FJ51" s="38"/>
      <c r="FK51" s="142">
        <v>33462</v>
      </c>
      <c r="FL51" s="38"/>
      <c r="FM51" s="142">
        <v>51101</v>
      </c>
      <c r="FN51" s="38"/>
      <c r="FO51" s="142">
        <v>41647</v>
      </c>
      <c r="FP51" s="38"/>
      <c r="FQ51" s="142">
        <v>41158</v>
      </c>
      <c r="FR51" s="38"/>
      <c r="FS51" s="142">
        <v>47103.796000000002</v>
      </c>
      <c r="FT51" s="38"/>
      <c r="FU51" s="142">
        <v>46882.927250000001</v>
      </c>
      <c r="FV51" s="38"/>
      <c r="FW51" s="142">
        <v>37437.026530000003</v>
      </c>
      <c r="FX51" s="38"/>
      <c r="FY51" s="142">
        <v>44321</v>
      </c>
      <c r="FZ51" s="38"/>
      <c r="GA51" s="349">
        <v>51893000</v>
      </c>
      <c r="GB51" s="38"/>
      <c r="GC51" s="349">
        <v>52760216.020000003</v>
      </c>
      <c r="GD51" s="38"/>
      <c r="GE51" s="349">
        <f t="shared" si="10"/>
        <v>45247000</v>
      </c>
      <c r="GF51" s="38"/>
      <c r="GG51" s="349">
        <f t="shared" si="11"/>
        <v>92480000</v>
      </c>
      <c r="GH51" s="38"/>
      <c r="GI51" s="349">
        <f t="shared" si="12"/>
        <v>93463000</v>
      </c>
      <c r="GJ51" s="38"/>
      <c r="GK51" s="349">
        <f t="shared" si="13"/>
        <v>83193000</v>
      </c>
      <c r="GL51" s="38"/>
      <c r="GM51" s="349">
        <f t="shared" si="14"/>
        <v>61113000</v>
      </c>
      <c r="GN51" s="38"/>
      <c r="GO51" s="349">
        <f t="shared" si="15"/>
        <v>60538000</v>
      </c>
      <c r="GP51" s="38"/>
      <c r="GQ51" s="349">
        <f t="shared" si="28"/>
        <v>71523000</v>
      </c>
      <c r="GR51" s="38"/>
      <c r="GS51" s="349">
        <f t="shared" si="29"/>
        <v>69841000</v>
      </c>
      <c r="GT51" s="38"/>
      <c r="GU51" s="349">
        <f t="shared" si="30"/>
        <v>50065000</v>
      </c>
      <c r="GV51" s="38"/>
      <c r="GW51" s="349">
        <f t="shared" si="31"/>
        <v>58804000</v>
      </c>
      <c r="GX51" s="38"/>
      <c r="GY51" s="349">
        <f t="shared" si="32"/>
        <v>76863000</v>
      </c>
      <c r="GZ51" s="38"/>
      <c r="HA51" s="349">
        <f t="shared" si="33"/>
        <v>122728000</v>
      </c>
      <c r="HB51" s="38"/>
      <c r="HC51" s="349">
        <f t="shared" si="34"/>
        <v>88309000</v>
      </c>
      <c r="HD51" s="38"/>
      <c r="HE51" s="349">
        <f t="shared" si="35"/>
        <v>107260000</v>
      </c>
      <c r="HF51" s="38"/>
      <c r="HG51" s="349">
        <f t="shared" si="36"/>
        <v>114731000</v>
      </c>
      <c r="HH51" s="38"/>
      <c r="HI51" s="349">
        <f t="shared" si="37"/>
        <v>95886000</v>
      </c>
      <c r="HJ51" s="38"/>
      <c r="HK51" s="535"/>
      <c r="HL51" s="38"/>
      <c r="HM51" s="349">
        <f t="shared" si="38"/>
        <v>124779000</v>
      </c>
      <c r="HN51" s="38"/>
      <c r="HO51" s="349">
        <f t="shared" si="38"/>
        <v>148366000</v>
      </c>
    </row>
    <row r="52" spans="1:223" ht="13.5" customHeight="1">
      <c r="A52" s="188" t="s">
        <v>99</v>
      </c>
      <c r="B52" s="38"/>
      <c r="C52" s="189">
        <v>334701</v>
      </c>
      <c r="D52" s="38"/>
      <c r="E52" s="189">
        <v>457749</v>
      </c>
      <c r="F52" s="38"/>
      <c r="G52" s="189">
        <v>442348</v>
      </c>
      <c r="H52" s="38"/>
      <c r="I52" s="189">
        <v>1657918</v>
      </c>
      <c r="J52" s="38"/>
      <c r="K52" s="189">
        <v>1703948</v>
      </c>
      <c r="L52" s="38"/>
      <c r="M52" s="189">
        <v>2615441</v>
      </c>
      <c r="N52" s="38"/>
      <c r="O52" s="189">
        <v>2946985</v>
      </c>
      <c r="P52" s="38"/>
      <c r="Q52" s="189">
        <v>652923</v>
      </c>
      <c r="R52" s="38"/>
      <c r="S52" s="189">
        <v>627058</v>
      </c>
      <c r="T52" s="38"/>
      <c r="U52" s="189">
        <v>907897</v>
      </c>
      <c r="V52" s="38"/>
      <c r="W52" s="189">
        <v>976551</v>
      </c>
      <c r="X52" s="38"/>
      <c r="Y52" s="189">
        <v>1097570.2</v>
      </c>
      <c r="Z52" s="38"/>
      <c r="AA52" s="189">
        <v>1213914</v>
      </c>
      <c r="AB52" s="38"/>
      <c r="AC52" s="189">
        <v>894663</v>
      </c>
      <c r="AD52" s="38"/>
      <c r="AE52" s="189">
        <v>965222</v>
      </c>
      <c r="AF52" s="38"/>
      <c r="AG52" s="189">
        <v>751767</v>
      </c>
      <c r="AH52" s="38"/>
      <c r="AI52" s="189">
        <v>847935</v>
      </c>
      <c r="AJ52" s="38"/>
      <c r="AK52" s="189">
        <v>1225300</v>
      </c>
      <c r="AL52" s="38"/>
      <c r="AM52" s="189">
        <v>1184846</v>
      </c>
      <c r="AN52" s="38"/>
      <c r="AO52" s="189">
        <v>1008424</v>
      </c>
      <c r="AP52" s="38"/>
      <c r="AQ52" s="189">
        <v>503670</v>
      </c>
      <c r="AR52" s="38"/>
      <c r="AS52" s="189">
        <v>458249</v>
      </c>
      <c r="AT52" s="38"/>
      <c r="AU52" s="189">
        <v>552915</v>
      </c>
      <c r="AV52" s="38"/>
      <c r="AW52" s="189">
        <v>1074367</v>
      </c>
      <c r="AX52" s="38"/>
      <c r="AY52" s="189">
        <v>1126607</v>
      </c>
      <c r="AZ52" s="38"/>
      <c r="BA52" s="189">
        <v>1200182</v>
      </c>
      <c r="BB52" s="38"/>
      <c r="BC52" s="189">
        <v>1279112</v>
      </c>
      <c r="BD52" s="38"/>
      <c r="BE52" s="189">
        <v>644778</v>
      </c>
      <c r="BF52" s="38"/>
      <c r="BG52" s="189">
        <v>622278</v>
      </c>
      <c r="BH52" s="38"/>
      <c r="BI52" s="189">
        <v>680527</v>
      </c>
      <c r="BJ52" s="38"/>
      <c r="BK52" s="189">
        <v>700361.29499999993</v>
      </c>
      <c r="BL52" s="38"/>
      <c r="BM52" s="411">
        <v>646804.04257000005</v>
      </c>
      <c r="BN52" s="38"/>
      <c r="BO52" s="411">
        <v>684752.31180000002</v>
      </c>
      <c r="BP52" s="38"/>
      <c r="BQ52" s="411">
        <v>759860</v>
      </c>
      <c r="BR52" s="38"/>
      <c r="BS52" s="412">
        <v>1056561000</v>
      </c>
      <c r="BT52" s="38"/>
      <c r="BU52" s="412">
        <v>996501398.79999995</v>
      </c>
      <c r="BV52" s="38"/>
      <c r="BW52" s="412">
        <v>1039895000</v>
      </c>
      <c r="BX52" s="38"/>
      <c r="BY52" s="412">
        <v>1187778000</v>
      </c>
      <c r="BZ52" s="38"/>
      <c r="CA52" s="412">
        <v>926143000</v>
      </c>
      <c r="CB52" s="38"/>
      <c r="CC52" s="412">
        <v>841642000</v>
      </c>
      <c r="CD52" s="38"/>
      <c r="CE52" s="412">
        <v>895118000</v>
      </c>
      <c r="CF52" s="38"/>
      <c r="CG52" s="412">
        <f>[16]BS_PT!$Q$57</f>
        <v>1120353000</v>
      </c>
      <c r="CH52" s="38"/>
      <c r="CI52" s="412">
        <v>1238042000</v>
      </c>
      <c r="CJ52" s="38"/>
      <c r="CK52" s="412">
        <v>1417130000</v>
      </c>
      <c r="CL52" s="38"/>
      <c r="CM52" s="412">
        <v>1432996000</v>
      </c>
      <c r="CN52" s="38"/>
      <c r="CO52" s="412">
        <v>1279304000</v>
      </c>
      <c r="CP52" s="38"/>
      <c r="CQ52" s="412">
        <v>975305000</v>
      </c>
      <c r="CR52" s="38"/>
      <c r="CS52" s="412">
        <f>SUM(CS43:CS51)</f>
        <v>1021517000</v>
      </c>
      <c r="CT52" s="38"/>
      <c r="CU52" s="412">
        <f>SUM(CU43:CU51)</f>
        <v>1132149000</v>
      </c>
      <c r="CV52" s="38"/>
      <c r="CW52" s="412">
        <v>1189144000</v>
      </c>
      <c r="CX52" s="38"/>
      <c r="CY52" s="412">
        <f>SUM(CY43:CY51)</f>
        <v>1554339000</v>
      </c>
      <c r="CZ52" s="38"/>
      <c r="DA52" s="412">
        <v>1750277000</v>
      </c>
      <c r="DB52" s="38"/>
      <c r="DC52" s="541"/>
      <c r="DD52" s="38"/>
      <c r="DE52" s="412">
        <v>1708327000</v>
      </c>
      <c r="DF52" s="38"/>
      <c r="DG52" s="412">
        <v>2208976000</v>
      </c>
      <c r="DH52" s="38"/>
      <c r="DI52" s="188" t="s">
        <v>98</v>
      </c>
      <c r="DJ52" s="38"/>
      <c r="DK52" s="189">
        <v>334701</v>
      </c>
      <c r="DL52" s="38"/>
      <c r="DM52" s="189">
        <v>457749</v>
      </c>
      <c r="DN52" s="38"/>
      <c r="DO52" s="189">
        <v>442348</v>
      </c>
      <c r="DP52" s="38"/>
      <c r="DQ52" s="189">
        <v>1657918</v>
      </c>
      <c r="DR52" s="38"/>
      <c r="DS52" s="189">
        <v>1703948</v>
      </c>
      <c r="DT52" s="38"/>
      <c r="DU52" s="189">
        <v>2615441</v>
      </c>
      <c r="DV52" s="38"/>
      <c r="DW52" s="189">
        <v>2946985</v>
      </c>
      <c r="DX52" s="38"/>
      <c r="DY52" s="189">
        <v>652923</v>
      </c>
      <c r="DZ52" s="38"/>
      <c r="EA52" s="189">
        <v>627058</v>
      </c>
      <c r="EB52" s="38"/>
      <c r="EC52" s="189">
        <v>907897</v>
      </c>
      <c r="ED52" s="38"/>
      <c r="EE52" s="189">
        <v>976551</v>
      </c>
      <c r="EF52" s="38"/>
      <c r="EG52" s="189">
        <v>1097570.2</v>
      </c>
      <c r="EH52" s="38"/>
      <c r="EI52" s="189">
        <v>1213914</v>
      </c>
      <c r="EJ52" s="38"/>
      <c r="EK52" s="189">
        <v>894663</v>
      </c>
      <c r="EL52" s="38"/>
      <c r="EM52" s="189">
        <v>965222</v>
      </c>
      <c r="EN52" s="38"/>
      <c r="EO52" s="189">
        <v>751767</v>
      </c>
      <c r="EP52" s="38"/>
      <c r="EQ52" s="189">
        <v>847935</v>
      </c>
      <c r="ER52" s="38"/>
      <c r="ES52" s="189">
        <v>1225300</v>
      </c>
      <c r="ET52" s="38"/>
      <c r="EU52" s="189">
        <v>1184846</v>
      </c>
      <c r="EV52" s="38"/>
      <c r="EW52" s="189">
        <v>1008424</v>
      </c>
      <c r="EX52" s="38"/>
      <c r="EY52" s="189">
        <v>503670</v>
      </c>
      <c r="EZ52" s="38"/>
      <c r="FA52" s="189">
        <v>458249</v>
      </c>
      <c r="FB52" s="38"/>
      <c r="FC52" s="189">
        <v>552915</v>
      </c>
      <c r="FD52" s="38"/>
      <c r="FE52" s="189">
        <v>1074367</v>
      </c>
      <c r="FF52" s="38"/>
      <c r="FG52" s="189">
        <v>1126607</v>
      </c>
      <c r="FH52" s="38"/>
      <c r="FI52" s="189">
        <v>1200182</v>
      </c>
      <c r="FJ52" s="38"/>
      <c r="FK52" s="189">
        <v>1279112</v>
      </c>
      <c r="FL52" s="38"/>
      <c r="FM52" s="189">
        <v>644778</v>
      </c>
      <c r="FN52" s="38"/>
      <c r="FO52" s="189">
        <v>622278</v>
      </c>
      <c r="FP52" s="38"/>
      <c r="FQ52" s="189">
        <v>680527</v>
      </c>
      <c r="FR52" s="38"/>
      <c r="FS52" s="189">
        <v>700361.29499999993</v>
      </c>
      <c r="FT52" s="38"/>
      <c r="FU52" s="189">
        <v>646804.04257000005</v>
      </c>
      <c r="FV52" s="38"/>
      <c r="FW52" s="189">
        <v>684752.31180000002</v>
      </c>
      <c r="FX52" s="38"/>
      <c r="FY52" s="189">
        <v>759860</v>
      </c>
      <c r="FZ52" s="38"/>
      <c r="GA52" s="412">
        <v>1056561000</v>
      </c>
      <c r="GB52" s="38"/>
      <c r="GC52" s="412">
        <v>996501398.79999995</v>
      </c>
      <c r="GD52" s="38"/>
      <c r="GE52" s="412">
        <f t="shared" si="10"/>
        <v>1039895000</v>
      </c>
      <c r="GF52" s="38"/>
      <c r="GG52" s="412">
        <f t="shared" si="11"/>
        <v>1187778000</v>
      </c>
      <c r="GH52" s="38"/>
      <c r="GI52" s="412">
        <f t="shared" si="12"/>
        <v>926143000</v>
      </c>
      <c r="GJ52" s="38"/>
      <c r="GK52" s="412">
        <f t="shared" si="13"/>
        <v>841642000</v>
      </c>
      <c r="GL52" s="38"/>
      <c r="GM52" s="412">
        <f t="shared" si="14"/>
        <v>895118000</v>
      </c>
      <c r="GN52" s="38"/>
      <c r="GO52" s="412">
        <f t="shared" si="15"/>
        <v>1120353000</v>
      </c>
      <c r="GP52" s="38"/>
      <c r="GQ52" s="412">
        <f t="shared" si="28"/>
        <v>1238042000</v>
      </c>
      <c r="GR52" s="38"/>
      <c r="GS52" s="412">
        <f t="shared" si="29"/>
        <v>1417130000</v>
      </c>
      <c r="GT52" s="38"/>
      <c r="GU52" s="412">
        <f t="shared" si="30"/>
        <v>1432996000</v>
      </c>
      <c r="GV52" s="38"/>
      <c r="GW52" s="412">
        <f t="shared" si="31"/>
        <v>1279304000</v>
      </c>
      <c r="GX52" s="38"/>
      <c r="GY52" s="412">
        <f t="shared" si="32"/>
        <v>975305000</v>
      </c>
      <c r="GZ52" s="38"/>
      <c r="HA52" s="412">
        <f t="shared" si="33"/>
        <v>1021517000</v>
      </c>
      <c r="HB52" s="38"/>
      <c r="HC52" s="412">
        <f t="shared" si="34"/>
        <v>1132149000</v>
      </c>
      <c r="HD52" s="38"/>
      <c r="HE52" s="412">
        <f t="shared" si="35"/>
        <v>1189144000</v>
      </c>
      <c r="HF52" s="38"/>
      <c r="HG52" s="412">
        <f t="shared" si="36"/>
        <v>1554339000</v>
      </c>
      <c r="HH52" s="38"/>
      <c r="HI52" s="412">
        <f t="shared" si="37"/>
        <v>1750277000</v>
      </c>
      <c r="HJ52" s="38"/>
      <c r="HK52" s="541"/>
      <c r="HL52" s="38"/>
      <c r="HM52" s="412">
        <f t="shared" si="38"/>
        <v>1708327000</v>
      </c>
      <c r="HN52" s="38"/>
      <c r="HO52" s="412">
        <f t="shared" si="38"/>
        <v>2208976000</v>
      </c>
    </row>
    <row r="53" spans="1:223" ht="5.25" customHeight="1">
      <c r="A53" s="17"/>
      <c r="B53" s="17"/>
      <c r="C53" s="80"/>
      <c r="D53" s="17"/>
      <c r="E53" s="80"/>
      <c r="F53" s="17"/>
      <c r="G53" s="80"/>
      <c r="H53" s="17"/>
      <c r="I53" s="80"/>
      <c r="J53" s="17"/>
      <c r="K53" s="80"/>
      <c r="L53" s="17"/>
      <c r="M53" s="80"/>
      <c r="N53" s="17"/>
      <c r="O53" s="80"/>
      <c r="P53" s="17"/>
      <c r="Q53" s="80"/>
      <c r="R53" s="17"/>
      <c r="S53" s="80"/>
      <c r="T53" s="17"/>
      <c r="U53" s="80"/>
      <c r="V53" s="17"/>
      <c r="W53" s="80"/>
      <c r="X53" s="17"/>
      <c r="Y53" s="80"/>
      <c r="Z53" s="17"/>
      <c r="AA53" s="80"/>
      <c r="AB53" s="17"/>
      <c r="AC53" s="80"/>
      <c r="AD53" s="17"/>
      <c r="AE53" s="80"/>
      <c r="AF53" s="17"/>
      <c r="AG53" s="80"/>
      <c r="AH53" s="17"/>
      <c r="AI53" s="80"/>
      <c r="AJ53" s="17"/>
      <c r="AK53" s="80"/>
      <c r="AL53" s="17"/>
      <c r="AM53" s="80"/>
      <c r="AN53" s="17"/>
      <c r="AO53" s="80"/>
      <c r="AP53" s="17"/>
      <c r="AQ53" s="80"/>
      <c r="AR53" s="17"/>
      <c r="AS53" s="80"/>
      <c r="AT53" s="17"/>
      <c r="AU53" s="80"/>
      <c r="AV53" s="17"/>
      <c r="AW53" s="80"/>
      <c r="AX53" s="17"/>
      <c r="AY53" s="80"/>
      <c r="AZ53" s="17"/>
      <c r="BA53" s="80"/>
      <c r="BB53" s="17"/>
      <c r="BC53" s="80"/>
      <c r="BD53" s="17"/>
      <c r="BE53" s="80"/>
      <c r="BF53" s="17"/>
      <c r="BG53" s="80"/>
      <c r="BH53" s="17"/>
      <c r="BI53" s="80"/>
      <c r="BJ53" s="17"/>
      <c r="BK53" s="80"/>
      <c r="BL53" s="17"/>
      <c r="BM53" s="80"/>
      <c r="BN53" s="17"/>
      <c r="BO53" s="80"/>
      <c r="BP53" s="17"/>
      <c r="BQ53" s="80"/>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540"/>
      <c r="DD53" s="17"/>
      <c r="DE53" s="17"/>
      <c r="DF53" s="17"/>
      <c r="DG53" s="17"/>
      <c r="DH53" s="17"/>
      <c r="DI53" s="17"/>
      <c r="DJ53" s="17"/>
      <c r="DK53" s="80"/>
      <c r="DL53" s="17"/>
      <c r="DM53" s="80"/>
      <c r="DN53" s="17"/>
      <c r="DO53" s="80"/>
      <c r="DP53" s="17"/>
      <c r="DQ53" s="80"/>
      <c r="DR53" s="17"/>
      <c r="DS53" s="80"/>
      <c r="DT53" s="17"/>
      <c r="DU53" s="80"/>
      <c r="DV53" s="17"/>
      <c r="DW53" s="80"/>
      <c r="DX53" s="17"/>
      <c r="DY53" s="80"/>
      <c r="DZ53" s="17"/>
      <c r="EA53" s="80"/>
      <c r="EB53" s="17"/>
      <c r="EC53" s="80"/>
      <c r="ED53" s="17"/>
      <c r="EE53" s="80"/>
      <c r="EF53" s="17"/>
      <c r="EG53" s="80"/>
      <c r="EH53" s="17"/>
      <c r="EI53" s="80"/>
      <c r="EJ53" s="17"/>
      <c r="EK53" s="80"/>
      <c r="EL53" s="17"/>
      <c r="EM53" s="80"/>
      <c r="EN53" s="17"/>
      <c r="EO53" s="80"/>
      <c r="EP53" s="17"/>
      <c r="EQ53" s="80"/>
      <c r="ER53" s="17"/>
      <c r="ES53" s="80"/>
      <c r="ET53" s="17"/>
      <c r="EU53" s="80"/>
      <c r="EV53" s="17"/>
      <c r="EW53" s="80"/>
      <c r="EX53" s="17"/>
      <c r="EY53" s="80"/>
      <c r="EZ53" s="17"/>
      <c r="FA53" s="80"/>
      <c r="FB53" s="17"/>
      <c r="FC53" s="80"/>
      <c r="FD53" s="17"/>
      <c r="FE53" s="80"/>
      <c r="FF53" s="17"/>
      <c r="FG53" s="80"/>
      <c r="FH53" s="17"/>
      <c r="FI53" s="80"/>
      <c r="FJ53" s="17"/>
      <c r="FK53" s="80"/>
      <c r="FL53" s="17"/>
      <c r="FM53" s="80"/>
      <c r="FN53" s="17"/>
      <c r="FO53" s="80"/>
      <c r="FP53" s="17"/>
      <c r="FQ53" s="80"/>
      <c r="FR53" s="17"/>
      <c r="FS53" s="80"/>
      <c r="FT53" s="17"/>
      <c r="FU53" s="80"/>
      <c r="FV53" s="17"/>
      <c r="FW53" s="80"/>
      <c r="FX53" s="17"/>
      <c r="FY53" s="80"/>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540"/>
      <c r="HL53" s="17"/>
      <c r="HM53" s="17"/>
      <c r="HN53" s="17"/>
      <c r="HO53" s="17"/>
    </row>
    <row r="54" spans="1:223" ht="13.5" customHeight="1">
      <c r="A54" s="17"/>
      <c r="B54" s="17"/>
      <c r="C54" s="224"/>
      <c r="D54" s="17"/>
      <c r="E54" s="224"/>
      <c r="F54" s="17"/>
      <c r="G54" s="224"/>
      <c r="H54" s="17"/>
      <c r="I54" s="224"/>
      <c r="J54" s="17"/>
      <c r="K54" s="224"/>
      <c r="L54" s="17"/>
      <c r="M54" s="224"/>
      <c r="N54" s="17"/>
      <c r="O54" s="224"/>
      <c r="P54" s="17"/>
      <c r="Q54" s="224"/>
      <c r="R54" s="17"/>
      <c r="S54" s="224"/>
      <c r="T54" s="17"/>
      <c r="U54" s="224"/>
      <c r="V54" s="17"/>
      <c r="W54" s="224"/>
      <c r="X54" s="17"/>
      <c r="Y54" s="224"/>
      <c r="Z54" s="17"/>
      <c r="AA54" s="224"/>
      <c r="AB54" s="17"/>
      <c r="AC54" s="224"/>
      <c r="AD54" s="17"/>
      <c r="AE54" s="224"/>
      <c r="AF54" s="17"/>
      <c r="AG54" s="224"/>
      <c r="AH54" s="17"/>
      <c r="AI54" s="224"/>
      <c r="AJ54" s="17"/>
      <c r="AK54" s="224"/>
      <c r="AL54" s="17"/>
      <c r="AM54" s="224"/>
      <c r="AN54" s="17"/>
      <c r="AO54" s="224"/>
      <c r="AP54" s="17"/>
      <c r="AQ54" s="224"/>
      <c r="AR54" s="17"/>
      <c r="AS54" s="224"/>
      <c r="AT54" s="17"/>
      <c r="AU54" s="224"/>
      <c r="AV54" s="17"/>
      <c r="AW54" s="224"/>
      <c r="AX54" s="17"/>
      <c r="AY54" s="224"/>
      <c r="AZ54" s="17"/>
      <c r="BA54" s="224"/>
      <c r="BB54" s="17"/>
      <c r="BC54" s="224"/>
      <c r="BD54" s="17"/>
      <c r="BE54" s="224"/>
      <c r="BF54" s="17"/>
      <c r="BG54" s="224"/>
      <c r="BH54" s="17"/>
      <c r="BI54" s="224"/>
      <c r="BJ54" s="17"/>
      <c r="BK54" s="224"/>
      <c r="BL54" s="17"/>
      <c r="BM54" s="224"/>
      <c r="BN54" s="17"/>
      <c r="BO54" s="224"/>
      <c r="BP54" s="17"/>
      <c r="BQ54" s="224"/>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540"/>
      <c r="DD54" s="17"/>
      <c r="DE54" s="17"/>
      <c r="DF54" s="17"/>
      <c r="DG54" s="17"/>
      <c r="DH54" s="17"/>
      <c r="DI54" s="17"/>
      <c r="DJ54" s="17"/>
      <c r="DK54" s="80">
        <v>0</v>
      </c>
      <c r="DL54" s="17"/>
      <c r="DM54" s="80">
        <v>0</v>
      </c>
      <c r="DN54" s="17"/>
      <c r="DO54" s="80">
        <v>0</v>
      </c>
      <c r="DP54" s="17"/>
      <c r="DQ54" s="80">
        <v>0</v>
      </c>
      <c r="DR54" s="17"/>
      <c r="DS54" s="80">
        <v>0</v>
      </c>
      <c r="DT54" s="17"/>
      <c r="DU54" s="80">
        <v>0</v>
      </c>
      <c r="DV54" s="17"/>
      <c r="DW54" s="80">
        <v>0</v>
      </c>
      <c r="DX54" s="17"/>
      <c r="DY54" s="80">
        <v>0</v>
      </c>
      <c r="DZ54" s="17"/>
      <c r="EA54" s="80">
        <v>0</v>
      </c>
      <c r="EB54" s="17"/>
      <c r="EC54" s="80">
        <v>0</v>
      </c>
      <c r="ED54" s="17"/>
      <c r="EE54" s="80">
        <v>0</v>
      </c>
      <c r="EF54" s="17"/>
      <c r="EG54" s="80">
        <v>0</v>
      </c>
      <c r="EH54" s="17"/>
      <c r="EI54" s="80">
        <v>0</v>
      </c>
      <c r="EJ54" s="17"/>
      <c r="EK54" s="80">
        <v>0</v>
      </c>
      <c r="EL54" s="17"/>
      <c r="EM54" s="80">
        <v>0</v>
      </c>
      <c r="EN54" s="17"/>
      <c r="EO54" s="80">
        <v>0</v>
      </c>
      <c r="EP54" s="17"/>
      <c r="EQ54" s="80">
        <v>0</v>
      </c>
      <c r="ER54" s="17"/>
      <c r="ES54" s="80">
        <v>0</v>
      </c>
      <c r="ET54" s="17"/>
      <c r="EU54" s="80">
        <v>0</v>
      </c>
      <c r="EV54" s="17"/>
      <c r="EW54" s="80">
        <v>0</v>
      </c>
      <c r="EX54" s="17"/>
      <c r="EY54" s="80">
        <v>0</v>
      </c>
      <c r="EZ54" s="17"/>
      <c r="FA54" s="80">
        <v>0</v>
      </c>
      <c r="FB54" s="17"/>
      <c r="FC54" s="80">
        <v>0</v>
      </c>
      <c r="FD54" s="17"/>
      <c r="FE54" s="80">
        <v>0</v>
      </c>
      <c r="FF54" s="17"/>
      <c r="FG54" s="80">
        <v>0</v>
      </c>
      <c r="FH54" s="17"/>
      <c r="FI54" s="80">
        <v>0</v>
      </c>
      <c r="FJ54" s="17"/>
      <c r="FK54" s="80">
        <v>0</v>
      </c>
      <c r="FL54" s="17"/>
      <c r="FM54" s="80">
        <v>0</v>
      </c>
      <c r="FN54" s="17"/>
      <c r="FO54" s="80">
        <v>0</v>
      </c>
      <c r="FP54" s="17"/>
      <c r="FQ54" s="80"/>
      <c r="FR54" s="17"/>
      <c r="FS54" s="80"/>
      <c r="FT54" s="17"/>
      <c r="FU54" s="80"/>
      <c r="FV54" s="17"/>
      <c r="FW54" s="80"/>
      <c r="FX54" s="17"/>
      <c r="FY54" s="80"/>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540"/>
      <c r="HL54" s="17"/>
      <c r="HM54" s="17"/>
      <c r="HN54" s="17"/>
      <c r="HO54" s="17"/>
    </row>
    <row r="55" spans="1:223" ht="13.5" customHeight="1">
      <c r="A55" s="116" t="s">
        <v>167</v>
      </c>
      <c r="B55" s="38"/>
      <c r="C55" s="142">
        <v>66291</v>
      </c>
      <c r="D55" s="38"/>
      <c r="E55" s="142">
        <v>60245</v>
      </c>
      <c r="F55" s="38"/>
      <c r="G55" s="142">
        <v>54760</v>
      </c>
      <c r="H55" s="38"/>
      <c r="I55" s="142">
        <v>580708</v>
      </c>
      <c r="J55" s="38"/>
      <c r="K55" s="142">
        <v>550645</v>
      </c>
      <c r="L55" s="38"/>
      <c r="M55" s="142">
        <v>550633</v>
      </c>
      <c r="N55" s="38"/>
      <c r="O55" s="142">
        <v>969745</v>
      </c>
      <c r="P55" s="38"/>
      <c r="Q55" s="142">
        <v>921967</v>
      </c>
      <c r="R55" s="38"/>
      <c r="S55" s="142">
        <v>666533</v>
      </c>
      <c r="T55" s="38"/>
      <c r="U55" s="142">
        <v>311102</v>
      </c>
      <c r="V55" s="38"/>
      <c r="W55" s="142">
        <v>316527</v>
      </c>
      <c r="X55" s="38"/>
      <c r="Y55" s="142">
        <v>336314</v>
      </c>
      <c r="Z55" s="38"/>
      <c r="AA55" s="142">
        <v>360726</v>
      </c>
      <c r="AB55" s="38"/>
      <c r="AC55" s="142">
        <v>406757</v>
      </c>
      <c r="AD55" s="38"/>
      <c r="AE55" s="142">
        <v>444576</v>
      </c>
      <c r="AF55" s="38"/>
      <c r="AG55" s="142">
        <v>474772</v>
      </c>
      <c r="AH55" s="38"/>
      <c r="AI55" s="142">
        <v>557231</v>
      </c>
      <c r="AJ55" s="38"/>
      <c r="AK55" s="142">
        <v>60523</v>
      </c>
      <c r="AL55" s="38"/>
      <c r="AM55" s="142">
        <v>58274</v>
      </c>
      <c r="AN55" s="38"/>
      <c r="AO55" s="142">
        <v>56017</v>
      </c>
      <c r="AP55" s="38"/>
      <c r="AQ55" s="142">
        <v>394476</v>
      </c>
      <c r="AR55" s="38"/>
      <c r="AS55" s="142">
        <v>354298</v>
      </c>
      <c r="AT55" s="38"/>
      <c r="AU55" s="142">
        <v>363844</v>
      </c>
      <c r="AV55" s="38"/>
      <c r="AW55" s="142">
        <v>364047</v>
      </c>
      <c r="AX55" s="38"/>
      <c r="AY55" s="142">
        <v>351760</v>
      </c>
      <c r="AZ55" s="38"/>
      <c r="BA55" s="142">
        <v>364750</v>
      </c>
      <c r="BB55" s="38"/>
      <c r="BC55" s="142">
        <v>348232</v>
      </c>
      <c r="BD55" s="38"/>
      <c r="BE55" s="142">
        <v>359599</v>
      </c>
      <c r="BF55" s="38"/>
      <c r="BG55" s="142">
        <v>355045</v>
      </c>
      <c r="BH55" s="38"/>
      <c r="BI55" s="142">
        <v>392737</v>
      </c>
      <c r="BJ55" s="38"/>
      <c r="BK55" s="142">
        <v>396706.28499999997</v>
      </c>
      <c r="BL55" s="38"/>
      <c r="BM55" s="268">
        <v>409780.52047000005</v>
      </c>
      <c r="BN55" s="38"/>
      <c r="BO55" s="268">
        <v>410465.03513999999</v>
      </c>
      <c r="BP55" s="38"/>
      <c r="BQ55" s="268">
        <v>402346</v>
      </c>
      <c r="BR55" s="38"/>
      <c r="BS55" s="349">
        <v>429827000</v>
      </c>
      <c r="BT55" s="38"/>
      <c r="BU55" s="349">
        <v>414556901.13999999</v>
      </c>
      <c r="BV55" s="38"/>
      <c r="BW55" s="349">
        <v>579531000</v>
      </c>
      <c r="BX55" s="38"/>
      <c r="BY55" s="349">
        <v>949904000</v>
      </c>
      <c r="BZ55" s="38"/>
      <c r="CA55" s="349">
        <v>964038000</v>
      </c>
      <c r="CB55" s="38"/>
      <c r="CC55" s="349">
        <v>922669000</v>
      </c>
      <c r="CD55" s="38"/>
      <c r="CE55" s="349">
        <v>962673000</v>
      </c>
      <c r="CF55" s="38"/>
      <c r="CG55" s="349">
        <f>[16]BS_PT!$Q$58</f>
        <v>549586000</v>
      </c>
      <c r="CH55" s="38"/>
      <c r="CI55" s="349">
        <v>579791000</v>
      </c>
      <c r="CJ55" s="38"/>
      <c r="CK55" s="349">
        <v>614073000</v>
      </c>
      <c r="CL55" s="38"/>
      <c r="CM55" s="349">
        <v>520480000</v>
      </c>
      <c r="CN55" s="38"/>
      <c r="CO55" s="349">
        <v>49684000</v>
      </c>
      <c r="CP55" s="38"/>
      <c r="CQ55" s="349">
        <v>411932000</v>
      </c>
      <c r="CR55" s="38"/>
      <c r="CS55" s="349">
        <v>420289000</v>
      </c>
      <c r="CT55" s="38"/>
      <c r="CU55" s="349">
        <v>410133000</v>
      </c>
      <c r="CV55" s="38"/>
      <c r="CW55" s="349">
        <v>385281000</v>
      </c>
      <c r="CX55" s="38"/>
      <c r="CY55" s="349">
        <v>400439000</v>
      </c>
      <c r="CZ55" s="38"/>
      <c r="DA55" s="349">
        <v>391387000</v>
      </c>
      <c r="DB55" s="38"/>
      <c r="DC55" s="535"/>
      <c r="DD55" s="38"/>
      <c r="DE55" s="349">
        <v>435194000</v>
      </c>
      <c r="DF55" s="38"/>
      <c r="DG55" s="349">
        <v>42184000</v>
      </c>
      <c r="DH55" s="38"/>
      <c r="DI55" s="116" t="s">
        <v>72</v>
      </c>
      <c r="DJ55" s="38"/>
      <c r="DK55" s="142">
        <v>66291</v>
      </c>
      <c r="DL55" s="38"/>
      <c r="DM55" s="142">
        <v>60245</v>
      </c>
      <c r="DN55" s="38"/>
      <c r="DO55" s="142">
        <v>54760</v>
      </c>
      <c r="DP55" s="38"/>
      <c r="DQ55" s="142">
        <v>580708</v>
      </c>
      <c r="DR55" s="38"/>
      <c r="DS55" s="142">
        <v>550645</v>
      </c>
      <c r="DT55" s="38"/>
      <c r="DU55" s="142">
        <v>550633</v>
      </c>
      <c r="DV55" s="38"/>
      <c r="DW55" s="142">
        <v>969745</v>
      </c>
      <c r="DX55" s="38"/>
      <c r="DY55" s="142">
        <v>921967</v>
      </c>
      <c r="DZ55" s="38"/>
      <c r="EA55" s="142">
        <v>666533</v>
      </c>
      <c r="EB55" s="38"/>
      <c r="EC55" s="142">
        <v>311102</v>
      </c>
      <c r="ED55" s="38"/>
      <c r="EE55" s="142">
        <v>316527</v>
      </c>
      <c r="EF55" s="38"/>
      <c r="EG55" s="142">
        <v>336314</v>
      </c>
      <c r="EH55" s="38"/>
      <c r="EI55" s="142">
        <v>360726</v>
      </c>
      <c r="EJ55" s="38"/>
      <c r="EK55" s="142">
        <v>406757</v>
      </c>
      <c r="EL55" s="38"/>
      <c r="EM55" s="142">
        <v>444576</v>
      </c>
      <c r="EN55" s="38"/>
      <c r="EO55" s="142">
        <v>474772</v>
      </c>
      <c r="EP55" s="38"/>
      <c r="EQ55" s="142">
        <v>557231</v>
      </c>
      <c r="ER55" s="38"/>
      <c r="ES55" s="142">
        <v>60523</v>
      </c>
      <c r="ET55" s="38"/>
      <c r="EU55" s="142">
        <v>58274</v>
      </c>
      <c r="EV55" s="38"/>
      <c r="EW55" s="142">
        <v>56017</v>
      </c>
      <c r="EX55" s="38"/>
      <c r="EY55" s="142">
        <v>394476</v>
      </c>
      <c r="EZ55" s="38"/>
      <c r="FA55" s="142">
        <v>354298</v>
      </c>
      <c r="FB55" s="38"/>
      <c r="FC55" s="142">
        <v>363844</v>
      </c>
      <c r="FD55" s="38"/>
      <c r="FE55" s="142">
        <v>364047</v>
      </c>
      <c r="FF55" s="38"/>
      <c r="FG55" s="142">
        <v>351760</v>
      </c>
      <c r="FH55" s="38"/>
      <c r="FI55" s="142">
        <v>364750</v>
      </c>
      <c r="FJ55" s="38"/>
      <c r="FK55" s="142">
        <v>348232</v>
      </c>
      <c r="FL55" s="38"/>
      <c r="FM55" s="142">
        <v>359599</v>
      </c>
      <c r="FN55" s="38"/>
      <c r="FO55" s="142">
        <v>355045</v>
      </c>
      <c r="FP55" s="38"/>
      <c r="FQ55" s="142">
        <v>392737</v>
      </c>
      <c r="FR55" s="38"/>
      <c r="FS55" s="142">
        <v>396706.28499999997</v>
      </c>
      <c r="FT55" s="38"/>
      <c r="FU55" s="142">
        <v>409780.52047000005</v>
      </c>
      <c r="FV55" s="38"/>
      <c r="FW55" s="142">
        <v>410465.03513999999</v>
      </c>
      <c r="FX55" s="38"/>
      <c r="FY55" s="142">
        <v>402346</v>
      </c>
      <c r="FZ55" s="38"/>
      <c r="GA55" s="349">
        <v>429827000</v>
      </c>
      <c r="GB55" s="38"/>
      <c r="GC55" s="349">
        <v>414556901.13999999</v>
      </c>
      <c r="GD55" s="38"/>
      <c r="GE55" s="349">
        <f t="shared" si="10"/>
        <v>579531000</v>
      </c>
      <c r="GF55" s="38"/>
      <c r="GG55" s="349">
        <f t="shared" si="11"/>
        <v>949904000</v>
      </c>
      <c r="GH55" s="38"/>
      <c r="GI55" s="349">
        <f t="shared" si="12"/>
        <v>964038000</v>
      </c>
      <c r="GJ55" s="38"/>
      <c r="GK55" s="349">
        <f t="shared" si="13"/>
        <v>922669000</v>
      </c>
      <c r="GL55" s="38"/>
      <c r="GM55" s="349">
        <f t="shared" si="14"/>
        <v>962673000</v>
      </c>
      <c r="GN55" s="38"/>
      <c r="GO55" s="349">
        <f t="shared" si="15"/>
        <v>549586000</v>
      </c>
      <c r="GP55" s="38"/>
      <c r="GQ55" s="349">
        <f t="shared" ref="GQ55:GQ65" si="39">CI55</f>
        <v>579791000</v>
      </c>
      <c r="GR55" s="38"/>
      <c r="GS55" s="349">
        <f t="shared" ref="GS55:GS65" si="40">CK55</f>
        <v>614073000</v>
      </c>
      <c r="GT55" s="38"/>
      <c r="GU55" s="349">
        <f t="shared" ref="GU55:GU65" si="41">CM55</f>
        <v>520480000</v>
      </c>
      <c r="GV55" s="38"/>
      <c r="GW55" s="349">
        <f t="shared" ref="GW55:GW65" si="42">CO55</f>
        <v>49684000</v>
      </c>
      <c r="GX55" s="38"/>
      <c r="GY55" s="349">
        <f>CQ55</f>
        <v>411932000</v>
      </c>
      <c r="GZ55" s="38"/>
      <c r="HA55" s="349">
        <f>CS55</f>
        <v>420289000</v>
      </c>
      <c r="HB55" s="38"/>
      <c r="HC55" s="349">
        <f t="shared" ref="HC55:HC65" si="43">+CU55</f>
        <v>410133000</v>
      </c>
      <c r="HD55" s="38"/>
      <c r="HE55" s="349">
        <f t="shared" ref="HE55:HE65" si="44">+CW55</f>
        <v>385281000</v>
      </c>
      <c r="HF55" s="38"/>
      <c r="HG55" s="349">
        <f t="shared" ref="HG55:HG65" si="45">+CY55</f>
        <v>400439000</v>
      </c>
      <c r="HH55" s="38"/>
      <c r="HI55" s="349">
        <f t="shared" ref="HI55:HI65" si="46">+DA55</f>
        <v>391387000</v>
      </c>
      <c r="HJ55" s="38"/>
      <c r="HK55" s="535"/>
      <c r="HL55" s="38"/>
      <c r="HM55" s="349">
        <f t="shared" ref="HM55:HO65" si="47">+DE55</f>
        <v>435194000</v>
      </c>
      <c r="HN55" s="38"/>
      <c r="HO55" s="349">
        <f t="shared" si="47"/>
        <v>42184000</v>
      </c>
    </row>
    <row r="56" spans="1:223" ht="13.5" customHeight="1">
      <c r="A56" s="406" t="s">
        <v>50</v>
      </c>
      <c r="B56" s="38"/>
      <c r="C56" s="407">
        <v>1421250</v>
      </c>
      <c r="D56" s="38"/>
      <c r="E56" s="407">
        <v>1427807</v>
      </c>
      <c r="F56" s="38"/>
      <c r="G56" s="407">
        <v>1429954</v>
      </c>
      <c r="H56" s="38"/>
      <c r="I56" s="407">
        <v>1434697</v>
      </c>
      <c r="J56" s="38"/>
      <c r="K56" s="407">
        <v>1439244</v>
      </c>
      <c r="L56" s="38"/>
      <c r="M56" s="407">
        <v>1442857</v>
      </c>
      <c r="N56" s="38"/>
      <c r="O56" s="407">
        <v>1234758</v>
      </c>
      <c r="P56" s="38"/>
      <c r="Q56" s="407">
        <v>3419500</v>
      </c>
      <c r="R56" s="38"/>
      <c r="S56" s="407">
        <v>3456761</v>
      </c>
      <c r="T56" s="38"/>
      <c r="U56" s="407">
        <v>3480086</v>
      </c>
      <c r="V56" s="38"/>
      <c r="W56" s="407">
        <v>3273084</v>
      </c>
      <c r="X56" s="38"/>
      <c r="Y56" s="407">
        <v>3088889</v>
      </c>
      <c r="Z56" s="38"/>
      <c r="AA56" s="407">
        <v>3127058</v>
      </c>
      <c r="AB56" s="38"/>
      <c r="AC56" s="407">
        <v>3159398</v>
      </c>
      <c r="AD56" s="38"/>
      <c r="AE56" s="407">
        <v>2948751</v>
      </c>
      <c r="AF56" s="38"/>
      <c r="AG56" s="407">
        <v>2764816</v>
      </c>
      <c r="AH56" s="38"/>
      <c r="AI56" s="407">
        <v>2826699</v>
      </c>
      <c r="AJ56" s="38"/>
      <c r="AK56" s="407">
        <v>2870306</v>
      </c>
      <c r="AL56" s="38"/>
      <c r="AM56" s="407">
        <v>2897773</v>
      </c>
      <c r="AN56" s="38"/>
      <c r="AO56" s="407">
        <v>2751974</v>
      </c>
      <c r="AP56" s="38"/>
      <c r="AQ56" s="407">
        <v>2806184</v>
      </c>
      <c r="AR56" s="38"/>
      <c r="AS56" s="407">
        <v>2840857</v>
      </c>
      <c r="AT56" s="38"/>
      <c r="AU56" s="407">
        <v>2865512</v>
      </c>
      <c r="AV56" s="38"/>
      <c r="AW56" s="407">
        <v>2017040</v>
      </c>
      <c r="AX56" s="38"/>
      <c r="AY56" s="407">
        <v>2037057</v>
      </c>
      <c r="AZ56" s="38"/>
      <c r="BA56" s="407">
        <v>2047069</v>
      </c>
      <c r="BB56" s="38"/>
      <c r="BC56" s="407">
        <v>2055334</v>
      </c>
      <c r="BD56" s="38"/>
      <c r="BE56" s="407">
        <v>2243782</v>
      </c>
      <c r="BF56" s="38"/>
      <c r="BG56" s="407">
        <v>2265076</v>
      </c>
      <c r="BH56" s="38"/>
      <c r="BI56" s="407">
        <v>2288927</v>
      </c>
      <c r="BJ56" s="38"/>
      <c r="BK56" s="407">
        <v>2834216.1090000002</v>
      </c>
      <c r="BL56" s="38"/>
      <c r="BM56" s="408">
        <v>2461895.17777</v>
      </c>
      <c r="BN56" s="38"/>
      <c r="BO56" s="408">
        <v>2701190.5514099998</v>
      </c>
      <c r="BP56" s="38"/>
      <c r="BQ56" s="408">
        <v>3774996</v>
      </c>
      <c r="BR56" s="38"/>
      <c r="BS56" s="409">
        <v>3496979000</v>
      </c>
      <c r="BT56" s="38"/>
      <c r="BU56" s="409">
        <v>4158832336.9299998</v>
      </c>
      <c r="BV56" s="38"/>
      <c r="BW56" s="409">
        <v>4499056000</v>
      </c>
      <c r="BX56" s="38"/>
      <c r="BY56" s="409">
        <v>4933448000</v>
      </c>
      <c r="BZ56" s="38"/>
      <c r="CA56" s="409">
        <v>4986140000</v>
      </c>
      <c r="CB56" s="38"/>
      <c r="CC56" s="409">
        <v>4857916000</v>
      </c>
      <c r="CD56" s="38"/>
      <c r="CE56" s="409">
        <v>4932262000</v>
      </c>
      <c r="CF56" s="38"/>
      <c r="CG56" s="409">
        <f>[16]BS_PT!$Q$59</f>
        <v>5334721000</v>
      </c>
      <c r="CH56" s="38"/>
      <c r="CI56" s="409">
        <v>5454759000</v>
      </c>
      <c r="CJ56" s="38"/>
      <c r="CK56" s="409">
        <v>5225510000</v>
      </c>
      <c r="CL56" s="38"/>
      <c r="CM56" s="409">
        <v>6124026000</v>
      </c>
      <c r="CN56" s="38"/>
      <c r="CO56" s="409">
        <v>7552503000</v>
      </c>
      <c r="CP56" s="38"/>
      <c r="CQ56" s="409">
        <v>7347104000</v>
      </c>
      <c r="CR56" s="38"/>
      <c r="CS56" s="409">
        <v>7094889000</v>
      </c>
      <c r="CT56" s="38"/>
      <c r="CU56" s="409">
        <v>8130706000</v>
      </c>
      <c r="CV56" s="38"/>
      <c r="CW56" s="409">
        <v>8220391000</v>
      </c>
      <c r="CX56" s="38"/>
      <c r="CY56" s="409">
        <v>8499588000</v>
      </c>
      <c r="CZ56" s="38"/>
      <c r="DA56" s="409">
        <v>8154649000</v>
      </c>
      <c r="DB56" s="38"/>
      <c r="DC56" s="536"/>
      <c r="DD56" s="38"/>
      <c r="DE56" s="409">
        <v>8315286000</v>
      </c>
      <c r="DF56" s="38"/>
      <c r="DG56" s="409">
        <v>8359047000</v>
      </c>
      <c r="DH56" s="38"/>
      <c r="DI56" s="406" t="s">
        <v>96</v>
      </c>
      <c r="DJ56" s="38"/>
      <c r="DK56" s="407">
        <v>1421250</v>
      </c>
      <c r="DL56" s="38"/>
      <c r="DM56" s="407">
        <v>1427807</v>
      </c>
      <c r="DN56" s="38"/>
      <c r="DO56" s="407">
        <v>1429954</v>
      </c>
      <c r="DP56" s="38"/>
      <c r="DQ56" s="407">
        <v>1434697</v>
      </c>
      <c r="DR56" s="38"/>
      <c r="DS56" s="407">
        <v>1439244</v>
      </c>
      <c r="DT56" s="38"/>
      <c r="DU56" s="407">
        <v>1442857</v>
      </c>
      <c r="DV56" s="38"/>
      <c r="DW56" s="407">
        <v>1234758</v>
      </c>
      <c r="DX56" s="38"/>
      <c r="DY56" s="407">
        <v>3419500</v>
      </c>
      <c r="DZ56" s="38"/>
      <c r="EA56" s="407">
        <v>3456761</v>
      </c>
      <c r="EB56" s="38"/>
      <c r="EC56" s="407">
        <v>3480086</v>
      </c>
      <c r="ED56" s="38"/>
      <c r="EE56" s="407">
        <v>3273084</v>
      </c>
      <c r="EF56" s="38"/>
      <c r="EG56" s="407">
        <v>3088889</v>
      </c>
      <c r="EH56" s="38"/>
      <c r="EI56" s="407">
        <v>3127058</v>
      </c>
      <c r="EJ56" s="38"/>
      <c r="EK56" s="407">
        <v>3159398</v>
      </c>
      <c r="EL56" s="38"/>
      <c r="EM56" s="407">
        <v>2948751</v>
      </c>
      <c r="EN56" s="38"/>
      <c r="EO56" s="407">
        <v>2764816</v>
      </c>
      <c r="EP56" s="38"/>
      <c r="EQ56" s="407">
        <v>2826699</v>
      </c>
      <c r="ER56" s="38"/>
      <c r="ES56" s="407">
        <v>2870306</v>
      </c>
      <c r="ET56" s="38"/>
      <c r="EU56" s="407">
        <v>2897773</v>
      </c>
      <c r="EV56" s="38"/>
      <c r="EW56" s="407">
        <v>2751974</v>
      </c>
      <c r="EX56" s="38"/>
      <c r="EY56" s="407">
        <v>2806184</v>
      </c>
      <c r="EZ56" s="38"/>
      <c r="FA56" s="407">
        <v>2840857</v>
      </c>
      <c r="FB56" s="38"/>
      <c r="FC56" s="407">
        <v>2865512</v>
      </c>
      <c r="FD56" s="38"/>
      <c r="FE56" s="407">
        <v>2017040</v>
      </c>
      <c r="FF56" s="38"/>
      <c r="FG56" s="407">
        <v>2037057</v>
      </c>
      <c r="FH56" s="38"/>
      <c r="FI56" s="407">
        <v>2047069</v>
      </c>
      <c r="FJ56" s="38"/>
      <c r="FK56" s="407">
        <v>2055334</v>
      </c>
      <c r="FL56" s="38"/>
      <c r="FM56" s="407">
        <v>2243782</v>
      </c>
      <c r="FN56" s="38"/>
      <c r="FO56" s="407">
        <v>2265076</v>
      </c>
      <c r="FP56" s="38"/>
      <c r="FQ56" s="407">
        <v>2288927</v>
      </c>
      <c r="FR56" s="38"/>
      <c r="FS56" s="407">
        <v>2834216.1090000002</v>
      </c>
      <c r="FT56" s="38"/>
      <c r="FU56" s="407">
        <v>2461895.17777</v>
      </c>
      <c r="FV56" s="38"/>
      <c r="FW56" s="407">
        <v>2701190.5514099998</v>
      </c>
      <c r="FX56" s="38"/>
      <c r="FY56" s="407">
        <v>3774996</v>
      </c>
      <c r="FZ56" s="38"/>
      <c r="GA56" s="409">
        <v>3496979000</v>
      </c>
      <c r="GB56" s="38"/>
      <c r="GC56" s="409">
        <v>4158832336.9299998</v>
      </c>
      <c r="GD56" s="38"/>
      <c r="GE56" s="409">
        <f t="shared" si="10"/>
        <v>4499056000</v>
      </c>
      <c r="GF56" s="38"/>
      <c r="GG56" s="409">
        <f t="shared" si="11"/>
        <v>4933448000</v>
      </c>
      <c r="GH56" s="38"/>
      <c r="GI56" s="409">
        <f t="shared" si="12"/>
        <v>4986140000</v>
      </c>
      <c r="GJ56" s="38"/>
      <c r="GK56" s="409">
        <f t="shared" si="13"/>
        <v>4857916000</v>
      </c>
      <c r="GL56" s="38"/>
      <c r="GM56" s="409">
        <f t="shared" si="14"/>
        <v>4932262000</v>
      </c>
      <c r="GN56" s="38"/>
      <c r="GO56" s="409">
        <f t="shared" si="15"/>
        <v>5334721000</v>
      </c>
      <c r="GP56" s="38"/>
      <c r="GQ56" s="409">
        <f t="shared" si="39"/>
        <v>5454759000</v>
      </c>
      <c r="GR56" s="38"/>
      <c r="GS56" s="409">
        <f t="shared" si="40"/>
        <v>5225510000</v>
      </c>
      <c r="GT56" s="38"/>
      <c r="GU56" s="409">
        <f t="shared" si="41"/>
        <v>6124026000</v>
      </c>
      <c r="GV56" s="38"/>
      <c r="GW56" s="409">
        <f t="shared" si="42"/>
        <v>7552503000</v>
      </c>
      <c r="GX56" s="38"/>
      <c r="GY56" s="409">
        <f>CQ56</f>
        <v>7347104000</v>
      </c>
      <c r="GZ56" s="38"/>
      <c r="HA56" s="409">
        <f>CS56</f>
        <v>7094889000</v>
      </c>
      <c r="HB56" s="38"/>
      <c r="HC56" s="409">
        <f t="shared" si="43"/>
        <v>8130706000</v>
      </c>
      <c r="HD56" s="38"/>
      <c r="HE56" s="409">
        <f t="shared" si="44"/>
        <v>8220391000</v>
      </c>
      <c r="HF56" s="38"/>
      <c r="HG56" s="409">
        <f t="shared" si="45"/>
        <v>8499588000</v>
      </c>
      <c r="HH56" s="38"/>
      <c r="HI56" s="409">
        <f t="shared" si="46"/>
        <v>8154649000</v>
      </c>
      <c r="HJ56" s="38"/>
      <c r="HK56" s="536"/>
      <c r="HL56" s="38"/>
      <c r="HM56" s="409">
        <f t="shared" si="47"/>
        <v>8315286000</v>
      </c>
      <c r="HN56" s="38"/>
      <c r="HO56" s="409">
        <f t="shared" si="47"/>
        <v>8359047000</v>
      </c>
    </row>
    <row r="57" spans="1:223" ht="13.5" customHeight="1">
      <c r="A57" s="116" t="s">
        <v>514</v>
      </c>
      <c r="B57" s="38"/>
      <c r="C57" s="142"/>
      <c r="D57" s="38"/>
      <c r="E57" s="142"/>
      <c r="F57" s="38"/>
      <c r="G57" s="142"/>
      <c r="H57" s="38"/>
      <c r="I57" s="142"/>
      <c r="J57" s="38"/>
      <c r="K57" s="142"/>
      <c r="L57" s="38"/>
      <c r="M57" s="142"/>
      <c r="N57" s="38"/>
      <c r="O57" s="142"/>
      <c r="P57" s="38"/>
      <c r="Q57" s="142"/>
      <c r="R57" s="38"/>
      <c r="S57" s="142"/>
      <c r="T57" s="38"/>
      <c r="U57" s="142"/>
      <c r="V57" s="38"/>
      <c r="W57" s="142"/>
      <c r="X57" s="38"/>
      <c r="Y57" s="142"/>
      <c r="Z57" s="38"/>
      <c r="AA57" s="142"/>
      <c r="AB57" s="38"/>
      <c r="AC57" s="142"/>
      <c r="AD57" s="38"/>
      <c r="AE57" s="142"/>
      <c r="AF57" s="38"/>
      <c r="AG57" s="142"/>
      <c r="AH57" s="38"/>
      <c r="AI57" s="142"/>
      <c r="AJ57" s="38"/>
      <c r="AK57" s="142"/>
      <c r="AL57" s="38"/>
      <c r="AM57" s="142"/>
      <c r="AN57" s="38"/>
      <c r="AO57" s="142"/>
      <c r="AP57" s="38"/>
      <c r="AQ57" s="142"/>
      <c r="AR57" s="38"/>
      <c r="AS57" s="142"/>
      <c r="AT57" s="38"/>
      <c r="AU57" s="142"/>
      <c r="AV57" s="38"/>
      <c r="AW57" s="142"/>
      <c r="AX57" s="38"/>
      <c r="AY57" s="142"/>
      <c r="AZ57" s="38"/>
      <c r="BA57" s="142"/>
      <c r="BB57" s="38"/>
      <c r="BC57" s="142"/>
      <c r="BD57" s="38"/>
      <c r="BE57" s="142"/>
      <c r="BF57" s="38"/>
      <c r="BG57" s="142"/>
      <c r="BH57" s="38"/>
      <c r="BI57" s="142"/>
      <c r="BJ57" s="38"/>
      <c r="BK57" s="142"/>
      <c r="BL57" s="38"/>
      <c r="BM57" s="268"/>
      <c r="BN57" s="38"/>
      <c r="BO57" s="268">
        <v>29929.662410000001</v>
      </c>
      <c r="BP57" s="38"/>
      <c r="BQ57" s="268">
        <v>28659</v>
      </c>
      <c r="BR57" s="38"/>
      <c r="BS57" s="349">
        <v>27476000</v>
      </c>
      <c r="BT57" s="38"/>
      <c r="BU57" s="349">
        <v>26811036.920000002</v>
      </c>
      <c r="BV57" s="38"/>
      <c r="BW57" s="349">
        <v>26511000</v>
      </c>
      <c r="BX57" s="38"/>
      <c r="BY57" s="349">
        <v>26074000</v>
      </c>
      <c r="BZ57" s="38"/>
      <c r="CA57" s="349">
        <v>24652000</v>
      </c>
      <c r="CB57" s="38"/>
      <c r="CC57" s="349">
        <v>22464000</v>
      </c>
      <c r="CD57" s="38"/>
      <c r="CE57" s="349">
        <v>24300000</v>
      </c>
      <c r="CF57" s="38"/>
      <c r="CG57" s="349">
        <f>[16]BS_PT!$Q$60</f>
        <v>24625000</v>
      </c>
      <c r="CH57" s="38"/>
      <c r="CI57" s="349">
        <v>23271000</v>
      </c>
      <c r="CJ57" s="38"/>
      <c r="CK57" s="349">
        <v>7257000</v>
      </c>
      <c r="CL57" s="38"/>
      <c r="CM57" s="349">
        <v>3859000</v>
      </c>
      <c r="CN57" s="38"/>
      <c r="CO57" s="349">
        <v>3303000</v>
      </c>
      <c r="CP57" s="38"/>
      <c r="CQ57" s="349">
        <v>3017000</v>
      </c>
      <c r="CR57" s="38"/>
      <c r="CS57" s="349">
        <v>3089000</v>
      </c>
      <c r="CT57" s="38"/>
      <c r="CU57" s="349">
        <v>3423000</v>
      </c>
      <c r="CV57" s="38"/>
      <c r="CW57" s="349">
        <v>3472000</v>
      </c>
      <c r="CX57" s="38"/>
      <c r="CY57" s="349">
        <v>1467000</v>
      </c>
      <c r="CZ57" s="38"/>
      <c r="DA57" s="349">
        <v>1240000</v>
      </c>
      <c r="DB57" s="38"/>
      <c r="DC57" s="535"/>
      <c r="DD57" s="38"/>
      <c r="DE57" s="349">
        <v>577000</v>
      </c>
      <c r="DF57" s="38"/>
      <c r="DG57" s="349">
        <v>428000</v>
      </c>
      <c r="DH57" s="38"/>
      <c r="DI57" s="116" t="s">
        <v>515</v>
      </c>
      <c r="DJ57" s="38"/>
      <c r="DK57" s="142"/>
      <c r="DL57" s="38"/>
      <c r="DM57" s="142"/>
      <c r="DN57" s="38"/>
      <c r="DO57" s="142"/>
      <c r="DP57" s="38"/>
      <c r="DQ57" s="142"/>
      <c r="DR57" s="38"/>
      <c r="DS57" s="142"/>
      <c r="DT57" s="38"/>
      <c r="DU57" s="142"/>
      <c r="DV57" s="38"/>
      <c r="DW57" s="142"/>
      <c r="DX57" s="38"/>
      <c r="DY57" s="142"/>
      <c r="DZ57" s="38"/>
      <c r="EA57" s="142"/>
      <c r="EB57" s="38"/>
      <c r="EC57" s="142"/>
      <c r="ED57" s="38"/>
      <c r="EE57" s="142"/>
      <c r="EF57" s="38"/>
      <c r="EG57" s="142"/>
      <c r="EH57" s="38"/>
      <c r="EI57" s="142"/>
      <c r="EJ57" s="38"/>
      <c r="EK57" s="142"/>
      <c r="EL57" s="38"/>
      <c r="EM57" s="142"/>
      <c r="EN57" s="38"/>
      <c r="EO57" s="142"/>
      <c r="EP57" s="38"/>
      <c r="EQ57" s="142"/>
      <c r="ER57" s="38"/>
      <c r="ES57" s="142"/>
      <c r="ET57" s="38"/>
      <c r="EU57" s="142"/>
      <c r="EV57" s="38"/>
      <c r="EW57" s="142"/>
      <c r="EX57" s="38"/>
      <c r="EY57" s="142"/>
      <c r="EZ57" s="38"/>
      <c r="FA57" s="142"/>
      <c r="FB57" s="38"/>
      <c r="FC57" s="142"/>
      <c r="FD57" s="38"/>
      <c r="FE57" s="142"/>
      <c r="FF57" s="38"/>
      <c r="FG57" s="142"/>
      <c r="FH57" s="38"/>
      <c r="FI57" s="142"/>
      <c r="FJ57" s="38"/>
      <c r="FK57" s="142"/>
      <c r="FL57" s="38"/>
      <c r="FM57" s="142"/>
      <c r="FN57" s="38"/>
      <c r="FO57" s="142"/>
      <c r="FP57" s="38"/>
      <c r="FQ57" s="142"/>
      <c r="FR57" s="38"/>
      <c r="FS57" s="142"/>
      <c r="FT57" s="38"/>
      <c r="FU57" s="142"/>
      <c r="FV57" s="38"/>
      <c r="FW57" s="142">
        <v>29929.662410000001</v>
      </c>
      <c r="FX57" s="38"/>
      <c r="FY57" s="142">
        <v>28659</v>
      </c>
      <c r="FZ57" s="38"/>
      <c r="GA57" s="349">
        <v>27476000</v>
      </c>
      <c r="GB57" s="38"/>
      <c r="GC57" s="349">
        <v>26811036.920000002</v>
      </c>
      <c r="GD57" s="38"/>
      <c r="GE57" s="349">
        <f t="shared" si="10"/>
        <v>26511000</v>
      </c>
      <c r="GF57" s="38"/>
      <c r="GG57" s="349">
        <f t="shared" si="11"/>
        <v>26074000</v>
      </c>
      <c r="GH57" s="38"/>
      <c r="GI57" s="349">
        <f t="shared" si="12"/>
        <v>24652000</v>
      </c>
      <c r="GJ57" s="38"/>
      <c r="GK57" s="349">
        <f t="shared" si="13"/>
        <v>22464000</v>
      </c>
      <c r="GL57" s="38"/>
      <c r="GM57" s="349">
        <f t="shared" si="14"/>
        <v>24300000</v>
      </c>
      <c r="GN57" s="38"/>
      <c r="GO57" s="349">
        <f t="shared" si="15"/>
        <v>24625000</v>
      </c>
      <c r="GP57" s="38"/>
      <c r="GQ57" s="349">
        <f t="shared" si="39"/>
        <v>23271000</v>
      </c>
      <c r="GR57" s="38"/>
      <c r="GS57" s="349">
        <f t="shared" si="40"/>
        <v>7257000</v>
      </c>
      <c r="GT57" s="38"/>
      <c r="GU57" s="349">
        <f t="shared" si="41"/>
        <v>3859000</v>
      </c>
      <c r="GV57" s="38"/>
      <c r="GW57" s="349">
        <f t="shared" si="42"/>
        <v>3303000</v>
      </c>
      <c r="GX57" s="38"/>
      <c r="GY57" s="349">
        <f>CQ57</f>
        <v>3017000</v>
      </c>
      <c r="GZ57" s="38"/>
      <c r="HA57" s="349">
        <f>CS57</f>
        <v>3089000</v>
      </c>
      <c r="HB57" s="38"/>
      <c r="HC57" s="349">
        <f t="shared" si="43"/>
        <v>3423000</v>
      </c>
      <c r="HD57" s="38"/>
      <c r="HE57" s="349">
        <f t="shared" si="44"/>
        <v>3472000</v>
      </c>
      <c r="HF57" s="38"/>
      <c r="HG57" s="349">
        <f t="shared" si="45"/>
        <v>1467000</v>
      </c>
      <c r="HH57" s="38"/>
      <c r="HI57" s="349">
        <f t="shared" si="46"/>
        <v>1240000</v>
      </c>
      <c r="HJ57" s="38"/>
      <c r="HK57" s="535"/>
      <c r="HL57" s="38"/>
      <c r="HM57" s="349">
        <f t="shared" si="47"/>
        <v>577000</v>
      </c>
      <c r="HN57" s="38"/>
      <c r="HO57" s="349">
        <f t="shared" si="47"/>
        <v>428000</v>
      </c>
    </row>
    <row r="58" spans="1:223" ht="13.5" customHeight="1">
      <c r="A58" s="406" t="s">
        <v>339</v>
      </c>
      <c r="B58" s="38"/>
      <c r="C58" s="407"/>
      <c r="D58" s="38"/>
      <c r="E58" s="407"/>
      <c r="F58" s="38"/>
      <c r="G58" s="407"/>
      <c r="H58" s="38"/>
      <c r="I58" s="407"/>
      <c r="J58" s="38"/>
      <c r="K58" s="407"/>
      <c r="L58" s="38"/>
      <c r="M58" s="407"/>
      <c r="N58" s="38"/>
      <c r="O58" s="407"/>
      <c r="P58" s="38"/>
      <c r="Q58" s="407"/>
      <c r="R58" s="38"/>
      <c r="S58" s="407"/>
      <c r="T58" s="38"/>
      <c r="U58" s="407"/>
      <c r="V58" s="38"/>
      <c r="W58" s="407"/>
      <c r="X58" s="38"/>
      <c r="Y58" s="407"/>
      <c r="Z58" s="38"/>
      <c r="AA58" s="407"/>
      <c r="AB58" s="38"/>
      <c r="AC58" s="407"/>
      <c r="AD58" s="38"/>
      <c r="AE58" s="407"/>
      <c r="AF58" s="38"/>
      <c r="AG58" s="407"/>
      <c r="AH58" s="38"/>
      <c r="AI58" s="407"/>
      <c r="AJ58" s="38"/>
      <c r="AK58" s="407"/>
      <c r="AL58" s="38"/>
      <c r="AM58" s="407"/>
      <c r="AN58" s="38"/>
      <c r="AO58" s="407"/>
      <c r="AP58" s="38"/>
      <c r="AQ58" s="407"/>
      <c r="AR58" s="38"/>
      <c r="AS58" s="407">
        <v>62889</v>
      </c>
      <c r="AT58" s="38"/>
      <c r="AU58" s="407">
        <v>49357</v>
      </c>
      <c r="AV58" s="38"/>
      <c r="AW58" s="407">
        <v>45475</v>
      </c>
      <c r="AX58" s="38"/>
      <c r="AY58" s="407">
        <v>53315</v>
      </c>
      <c r="AZ58" s="38"/>
      <c r="BA58" s="407">
        <v>36792</v>
      </c>
      <c r="BB58" s="38"/>
      <c r="BC58" s="407">
        <v>48790</v>
      </c>
      <c r="BD58" s="38"/>
      <c r="BE58" s="407">
        <v>34243</v>
      </c>
      <c r="BF58" s="38"/>
      <c r="BG58" s="407">
        <v>35096</v>
      </c>
      <c r="BH58" s="38"/>
      <c r="BI58" s="407">
        <v>0</v>
      </c>
      <c r="BJ58" s="38"/>
      <c r="BK58" s="407">
        <v>0</v>
      </c>
      <c r="BL58" s="38"/>
      <c r="BM58" s="408">
        <v>0</v>
      </c>
      <c r="BN58" s="38"/>
      <c r="BO58" s="408" t="s">
        <v>274</v>
      </c>
      <c r="BP58" s="38"/>
      <c r="BQ58" s="408">
        <v>0</v>
      </c>
      <c r="BR58" s="38"/>
      <c r="BS58" s="409">
        <v>3096000</v>
      </c>
      <c r="BT58" s="38"/>
      <c r="BU58" s="409">
        <v>1271162.57</v>
      </c>
      <c r="BV58" s="38"/>
      <c r="BW58" s="409">
        <v>21019000</v>
      </c>
      <c r="BX58" s="38"/>
      <c r="BY58" s="409">
        <v>26210000</v>
      </c>
      <c r="BZ58" s="38"/>
      <c r="CA58" s="409">
        <v>26501000</v>
      </c>
      <c r="CB58" s="38"/>
      <c r="CC58" s="409">
        <v>47061000</v>
      </c>
      <c r="CD58" s="38"/>
      <c r="CE58" s="409">
        <v>34503000</v>
      </c>
      <c r="CF58" s="38"/>
      <c r="CG58" s="409">
        <f>[16]BS_PT!$Q$61</f>
        <v>36219000</v>
      </c>
      <c r="CH58" s="38"/>
      <c r="CI58" s="409">
        <v>30598000</v>
      </c>
      <c r="CJ58" s="38"/>
      <c r="CK58" s="409">
        <v>33679000</v>
      </c>
      <c r="CL58" s="38"/>
      <c r="CM58" s="409">
        <v>37967000</v>
      </c>
      <c r="CN58" s="38"/>
      <c r="CO58" s="409">
        <v>47343000</v>
      </c>
      <c r="CP58" s="38"/>
      <c r="CQ58" s="409">
        <v>34359000</v>
      </c>
      <c r="CR58" s="38"/>
      <c r="CS58" s="409">
        <v>46237000</v>
      </c>
      <c r="CT58" s="38"/>
      <c r="CU58" s="409">
        <v>56118000</v>
      </c>
      <c r="CV58" s="38"/>
      <c r="CW58" s="409">
        <v>119304000</v>
      </c>
      <c r="CX58" s="38"/>
      <c r="CY58" s="409">
        <v>94908000</v>
      </c>
      <c r="CZ58" s="38"/>
      <c r="DA58" s="409">
        <v>135578000</v>
      </c>
      <c r="DB58" s="38"/>
      <c r="DC58" s="536"/>
      <c r="DD58" s="38"/>
      <c r="DE58" s="409">
        <v>113179000</v>
      </c>
      <c r="DF58" s="38"/>
      <c r="DG58" s="409">
        <v>100610000</v>
      </c>
      <c r="DH58" s="38"/>
      <c r="DI58" s="406" t="s">
        <v>253</v>
      </c>
      <c r="DJ58" s="38"/>
      <c r="DK58" s="407">
        <v>0</v>
      </c>
      <c r="DL58" s="38"/>
      <c r="DM58" s="407">
        <v>0</v>
      </c>
      <c r="DN58" s="38"/>
      <c r="DO58" s="407">
        <v>0</v>
      </c>
      <c r="DP58" s="38"/>
      <c r="DQ58" s="407">
        <v>0</v>
      </c>
      <c r="DR58" s="38"/>
      <c r="DS58" s="407">
        <v>0</v>
      </c>
      <c r="DT58" s="38"/>
      <c r="DU58" s="407">
        <v>0</v>
      </c>
      <c r="DV58" s="38"/>
      <c r="DW58" s="407">
        <v>0</v>
      </c>
      <c r="DX58" s="38"/>
      <c r="DY58" s="407">
        <v>0</v>
      </c>
      <c r="DZ58" s="38"/>
      <c r="EA58" s="407">
        <v>0</v>
      </c>
      <c r="EB58" s="38"/>
      <c r="EC58" s="407">
        <v>0</v>
      </c>
      <c r="ED58" s="38"/>
      <c r="EE58" s="407">
        <v>0</v>
      </c>
      <c r="EF58" s="38"/>
      <c r="EG58" s="407">
        <v>0</v>
      </c>
      <c r="EH58" s="38"/>
      <c r="EI58" s="407">
        <v>0</v>
      </c>
      <c r="EJ58" s="38"/>
      <c r="EK58" s="407">
        <v>0</v>
      </c>
      <c r="EL58" s="38"/>
      <c r="EM58" s="407">
        <v>0</v>
      </c>
      <c r="EN58" s="38"/>
      <c r="EO58" s="407">
        <v>0</v>
      </c>
      <c r="EP58" s="38"/>
      <c r="EQ58" s="407">
        <v>0</v>
      </c>
      <c r="ER58" s="38"/>
      <c r="ES58" s="407">
        <v>0</v>
      </c>
      <c r="ET58" s="38"/>
      <c r="EU58" s="407">
        <v>0</v>
      </c>
      <c r="EV58" s="38"/>
      <c r="EW58" s="407">
        <v>0</v>
      </c>
      <c r="EX58" s="38"/>
      <c r="EY58" s="407">
        <v>0</v>
      </c>
      <c r="EZ58" s="38"/>
      <c r="FA58" s="407">
        <v>62889</v>
      </c>
      <c r="FB58" s="38"/>
      <c r="FC58" s="407">
        <v>49357</v>
      </c>
      <c r="FD58" s="38"/>
      <c r="FE58" s="407">
        <v>45475</v>
      </c>
      <c r="FF58" s="38"/>
      <c r="FG58" s="407">
        <v>53315</v>
      </c>
      <c r="FH58" s="38"/>
      <c r="FI58" s="407">
        <v>36792</v>
      </c>
      <c r="FJ58" s="38"/>
      <c r="FK58" s="407">
        <v>48790</v>
      </c>
      <c r="FL58" s="38"/>
      <c r="FM58" s="407">
        <v>34243</v>
      </c>
      <c r="FN58" s="38"/>
      <c r="FO58" s="407">
        <v>35096</v>
      </c>
      <c r="FP58" s="38"/>
      <c r="FQ58" s="407">
        <v>0</v>
      </c>
      <c r="FR58" s="38"/>
      <c r="FS58" s="407">
        <v>0</v>
      </c>
      <c r="FT58" s="38"/>
      <c r="FU58" s="407"/>
      <c r="FV58" s="38"/>
      <c r="FW58" s="407" t="s">
        <v>274</v>
      </c>
      <c r="FX58" s="38"/>
      <c r="FY58" s="407">
        <v>0</v>
      </c>
      <c r="FZ58" s="38"/>
      <c r="GA58" s="409">
        <v>3096000</v>
      </c>
      <c r="GB58" s="38"/>
      <c r="GC58" s="409">
        <v>1271162.57</v>
      </c>
      <c r="GD58" s="38"/>
      <c r="GE58" s="409">
        <f t="shared" si="10"/>
        <v>21019000</v>
      </c>
      <c r="GF58" s="38"/>
      <c r="GG58" s="409">
        <f t="shared" si="11"/>
        <v>26210000</v>
      </c>
      <c r="GH58" s="38"/>
      <c r="GI58" s="409">
        <f t="shared" si="12"/>
        <v>26501000</v>
      </c>
      <c r="GJ58" s="38"/>
      <c r="GK58" s="409">
        <f t="shared" si="13"/>
        <v>47061000</v>
      </c>
      <c r="GL58" s="38"/>
      <c r="GM58" s="409">
        <f t="shared" si="14"/>
        <v>34503000</v>
      </c>
      <c r="GN58" s="38"/>
      <c r="GO58" s="409">
        <f t="shared" si="15"/>
        <v>36219000</v>
      </c>
      <c r="GP58" s="38"/>
      <c r="GQ58" s="409">
        <f t="shared" si="39"/>
        <v>30598000</v>
      </c>
      <c r="GR58" s="38"/>
      <c r="GS58" s="409">
        <f t="shared" si="40"/>
        <v>33679000</v>
      </c>
      <c r="GT58" s="38"/>
      <c r="GU58" s="409">
        <f t="shared" si="41"/>
        <v>37967000</v>
      </c>
      <c r="GV58" s="38"/>
      <c r="GW58" s="409">
        <f t="shared" si="42"/>
        <v>47343000</v>
      </c>
      <c r="GX58" s="38"/>
      <c r="GY58" s="409">
        <f>CQ58</f>
        <v>34359000</v>
      </c>
      <c r="GZ58" s="38"/>
      <c r="HA58" s="409">
        <f>CS58</f>
        <v>46237000</v>
      </c>
      <c r="HB58" s="38"/>
      <c r="HC58" s="409">
        <f t="shared" si="43"/>
        <v>56118000</v>
      </c>
      <c r="HD58" s="38"/>
      <c r="HE58" s="409">
        <f t="shared" si="44"/>
        <v>119304000</v>
      </c>
      <c r="HF58" s="38"/>
      <c r="HG58" s="409">
        <f t="shared" si="45"/>
        <v>94908000</v>
      </c>
      <c r="HH58" s="38"/>
      <c r="HI58" s="409">
        <f t="shared" si="46"/>
        <v>135578000</v>
      </c>
      <c r="HJ58" s="38"/>
      <c r="HK58" s="536"/>
      <c r="HL58" s="38"/>
      <c r="HM58" s="409">
        <f t="shared" si="47"/>
        <v>113179000</v>
      </c>
      <c r="HN58" s="38"/>
      <c r="HO58" s="409">
        <f t="shared" si="47"/>
        <v>100610000</v>
      </c>
    </row>
    <row r="59" spans="1:223" ht="13.5" customHeight="1">
      <c r="A59" s="116" t="s">
        <v>301</v>
      </c>
      <c r="B59" s="38"/>
      <c r="C59" s="142">
        <v>167076</v>
      </c>
      <c r="D59" s="38"/>
      <c r="E59" s="142">
        <v>162105</v>
      </c>
      <c r="F59" s="38"/>
      <c r="G59" s="142">
        <v>257857</v>
      </c>
      <c r="H59" s="38"/>
      <c r="I59" s="142">
        <v>345716</v>
      </c>
      <c r="J59" s="38"/>
      <c r="K59" s="142">
        <v>340054.58100000001</v>
      </c>
      <c r="L59" s="38"/>
      <c r="M59" s="142">
        <v>324234</v>
      </c>
      <c r="N59" s="38"/>
      <c r="O59" s="142">
        <v>172104</v>
      </c>
      <c r="P59" s="38"/>
      <c r="Q59" s="142">
        <v>166685</v>
      </c>
      <c r="R59" s="38"/>
      <c r="S59" s="142">
        <v>4450</v>
      </c>
      <c r="T59" s="38"/>
      <c r="U59" s="142">
        <v>123</v>
      </c>
      <c r="V59" s="38"/>
      <c r="W59" s="142"/>
      <c r="X59" s="38"/>
      <c r="Y59" s="142">
        <v>0</v>
      </c>
      <c r="Z59" s="38"/>
      <c r="AA59" s="142"/>
      <c r="AB59" s="38"/>
      <c r="AC59" s="142">
        <v>0</v>
      </c>
      <c r="AD59" s="38"/>
      <c r="AE59" s="142"/>
      <c r="AF59" s="38"/>
      <c r="AG59" s="142"/>
      <c r="AH59" s="38"/>
      <c r="AI59" s="142"/>
      <c r="AJ59" s="38"/>
      <c r="AK59" s="142">
        <v>0</v>
      </c>
      <c r="AL59" s="38"/>
      <c r="AM59" s="142">
        <v>148519</v>
      </c>
      <c r="AN59" s="38"/>
      <c r="AO59" s="142">
        <v>192796</v>
      </c>
      <c r="AP59" s="38"/>
      <c r="AQ59" s="142">
        <v>149923</v>
      </c>
      <c r="AR59" s="38"/>
      <c r="AS59" s="142">
        <v>158317</v>
      </c>
      <c r="AT59" s="38"/>
      <c r="AU59" s="142">
        <v>174648</v>
      </c>
      <c r="AV59" s="38"/>
      <c r="AW59" s="142">
        <v>168629</v>
      </c>
      <c r="AX59" s="38"/>
      <c r="AY59" s="142">
        <v>177238</v>
      </c>
      <c r="AZ59" s="38"/>
      <c r="BA59" s="142">
        <v>120228</v>
      </c>
      <c r="BB59" s="38"/>
      <c r="BC59" s="142">
        <v>98835</v>
      </c>
      <c r="BD59" s="38"/>
      <c r="BE59" s="142">
        <v>96567</v>
      </c>
      <c r="BF59" s="38"/>
      <c r="BG59" s="142">
        <v>94123</v>
      </c>
      <c r="BH59" s="38"/>
      <c r="BI59" s="142">
        <v>99544</v>
      </c>
      <c r="BJ59" s="38"/>
      <c r="BK59" s="142">
        <v>140692.66699999999</v>
      </c>
      <c r="BL59" s="38"/>
      <c r="BM59" s="268">
        <v>163738.06498</v>
      </c>
      <c r="BN59" s="38"/>
      <c r="BO59" s="268">
        <v>171742.80624999999</v>
      </c>
      <c r="BP59" s="38"/>
      <c r="BQ59" s="268">
        <v>209086</v>
      </c>
      <c r="BR59" s="38"/>
      <c r="BS59" s="349">
        <v>270130000</v>
      </c>
      <c r="BT59" s="38"/>
      <c r="BU59" s="349">
        <v>309426764.11000001</v>
      </c>
      <c r="BV59" s="38"/>
      <c r="BW59" s="349">
        <v>424393000</v>
      </c>
      <c r="BX59" s="38"/>
      <c r="BY59" s="349">
        <v>435792000</v>
      </c>
      <c r="BZ59" s="38"/>
      <c r="CA59" s="349">
        <v>595934000</v>
      </c>
      <c r="CB59" s="38"/>
      <c r="CC59" s="349">
        <v>524897000</v>
      </c>
      <c r="CD59" s="38"/>
      <c r="CE59" s="349">
        <v>899492000</v>
      </c>
      <c r="CF59" s="38"/>
      <c r="CG59" s="349">
        <v>1042428000</v>
      </c>
      <c r="CH59" s="38"/>
      <c r="CI59" s="349">
        <v>621195000</v>
      </c>
      <c r="CJ59" s="38"/>
      <c r="CK59" s="349">
        <v>638209000</v>
      </c>
      <c r="CL59" s="38"/>
      <c r="CM59" s="349">
        <v>651607000</v>
      </c>
      <c r="CN59" s="38"/>
      <c r="CO59" s="349">
        <v>663882000</v>
      </c>
      <c r="CP59" s="38"/>
      <c r="CQ59" s="349">
        <v>651404000</v>
      </c>
      <c r="CR59" s="38"/>
      <c r="CS59" s="349">
        <v>1385697000</v>
      </c>
      <c r="CT59" s="38"/>
      <c r="CU59" s="349">
        <v>1433636000</v>
      </c>
      <c r="CV59" s="38"/>
      <c r="CW59" s="349">
        <v>1403879000</v>
      </c>
      <c r="CX59" s="38"/>
      <c r="CY59" s="349">
        <v>1362407000</v>
      </c>
      <c r="CZ59" s="38"/>
      <c r="DA59" s="349">
        <v>1377223000</v>
      </c>
      <c r="DB59" s="38"/>
      <c r="DC59" s="535"/>
      <c r="DD59" s="38"/>
      <c r="DE59" s="349">
        <v>1312583000</v>
      </c>
      <c r="DF59" s="38"/>
      <c r="DG59" s="349">
        <v>1351347000</v>
      </c>
      <c r="DH59" s="38"/>
      <c r="DI59" s="116" t="s">
        <v>272</v>
      </c>
      <c r="DJ59" s="38"/>
      <c r="DK59" s="142">
        <v>167076</v>
      </c>
      <c r="DL59" s="38"/>
      <c r="DM59" s="142">
        <v>162105</v>
      </c>
      <c r="DN59" s="38"/>
      <c r="DO59" s="142">
        <v>257857</v>
      </c>
      <c r="DP59" s="38"/>
      <c r="DQ59" s="142">
        <v>345716</v>
      </c>
      <c r="DR59" s="38"/>
      <c r="DS59" s="142">
        <v>340054.58100000001</v>
      </c>
      <c r="DT59" s="38"/>
      <c r="DU59" s="142">
        <v>324234</v>
      </c>
      <c r="DV59" s="38"/>
      <c r="DW59" s="142">
        <v>172104</v>
      </c>
      <c r="DX59" s="38"/>
      <c r="DY59" s="142">
        <v>166685</v>
      </c>
      <c r="DZ59" s="38"/>
      <c r="EA59" s="142">
        <v>4450</v>
      </c>
      <c r="EB59" s="38"/>
      <c r="EC59" s="142">
        <v>123</v>
      </c>
      <c r="ED59" s="38"/>
      <c r="EE59" s="142">
        <v>0</v>
      </c>
      <c r="EF59" s="38"/>
      <c r="EG59" s="142">
        <v>0</v>
      </c>
      <c r="EH59" s="38"/>
      <c r="EI59" s="142">
        <v>0</v>
      </c>
      <c r="EJ59" s="38"/>
      <c r="EK59" s="142">
        <v>0</v>
      </c>
      <c r="EL59" s="38"/>
      <c r="EM59" s="142">
        <v>0</v>
      </c>
      <c r="EN59" s="38"/>
      <c r="EO59" s="142">
        <v>0</v>
      </c>
      <c r="EP59" s="38"/>
      <c r="EQ59" s="142">
        <v>0</v>
      </c>
      <c r="ER59" s="38"/>
      <c r="ES59" s="142">
        <v>0</v>
      </c>
      <c r="ET59" s="38"/>
      <c r="EU59" s="142">
        <v>148519</v>
      </c>
      <c r="EV59" s="38"/>
      <c r="EW59" s="142">
        <v>192796</v>
      </c>
      <c r="EX59" s="38"/>
      <c r="EY59" s="142">
        <v>149923</v>
      </c>
      <c r="EZ59" s="38"/>
      <c r="FA59" s="142">
        <v>158317</v>
      </c>
      <c r="FB59" s="38"/>
      <c r="FC59" s="142">
        <v>174648</v>
      </c>
      <c r="FD59" s="38"/>
      <c r="FE59" s="142">
        <v>168629</v>
      </c>
      <c r="FF59" s="38"/>
      <c r="FG59" s="142">
        <v>177238</v>
      </c>
      <c r="FH59" s="38"/>
      <c r="FI59" s="142">
        <v>120228</v>
      </c>
      <c r="FJ59" s="38"/>
      <c r="FK59" s="142">
        <v>98835</v>
      </c>
      <c r="FL59" s="38"/>
      <c r="FM59" s="142">
        <v>96567</v>
      </c>
      <c r="FN59" s="38"/>
      <c r="FO59" s="142">
        <v>94123</v>
      </c>
      <c r="FP59" s="38"/>
      <c r="FQ59" s="142">
        <v>99544</v>
      </c>
      <c r="FR59" s="38"/>
      <c r="FS59" s="142">
        <v>140692.66699999999</v>
      </c>
      <c r="FT59" s="38"/>
      <c r="FU59" s="142">
        <v>163738.06498</v>
      </c>
      <c r="FV59" s="38"/>
      <c r="FW59" s="142">
        <v>171742.80624999999</v>
      </c>
      <c r="FX59" s="38"/>
      <c r="FY59" s="142">
        <v>209086</v>
      </c>
      <c r="FZ59" s="38"/>
      <c r="GA59" s="349">
        <v>270130000</v>
      </c>
      <c r="GB59" s="38"/>
      <c r="GC59" s="349">
        <v>309426764.11000001</v>
      </c>
      <c r="GD59" s="38"/>
      <c r="GE59" s="349">
        <v>424393000</v>
      </c>
      <c r="GF59" s="38"/>
      <c r="GG59" s="349">
        <v>435792000</v>
      </c>
      <c r="GH59" s="38"/>
      <c r="GI59" s="349">
        <v>595934000</v>
      </c>
      <c r="GJ59" s="38"/>
      <c r="GK59" s="349">
        <v>524897000</v>
      </c>
      <c r="GL59" s="38"/>
      <c r="GM59" s="349">
        <v>899492000</v>
      </c>
      <c r="GN59" s="38"/>
      <c r="GO59" s="349">
        <v>1042428000</v>
      </c>
      <c r="GP59" s="38"/>
      <c r="GQ59" s="349">
        <v>621195000</v>
      </c>
      <c r="GR59" s="38"/>
      <c r="GS59" s="349">
        <v>638209000</v>
      </c>
      <c r="GT59" s="38"/>
      <c r="GU59" s="349">
        <v>651607000</v>
      </c>
      <c r="GV59" s="38"/>
      <c r="GW59" s="349">
        <v>663882000</v>
      </c>
      <c r="GX59" s="38"/>
      <c r="GY59" s="349">
        <v>651404000</v>
      </c>
      <c r="GZ59" s="38"/>
      <c r="HA59" s="349">
        <v>1385697000</v>
      </c>
      <c r="HB59" s="38"/>
      <c r="HC59" s="349">
        <f t="shared" si="43"/>
        <v>1433636000</v>
      </c>
      <c r="HD59" s="38"/>
      <c r="HE59" s="349">
        <f t="shared" si="44"/>
        <v>1403879000</v>
      </c>
      <c r="HF59" s="38"/>
      <c r="HG59" s="349">
        <f t="shared" si="45"/>
        <v>1362407000</v>
      </c>
      <c r="HH59" s="38"/>
      <c r="HI59" s="349">
        <f t="shared" si="46"/>
        <v>1377223000</v>
      </c>
      <c r="HJ59" s="38"/>
      <c r="HK59" s="535"/>
      <c r="HL59" s="38"/>
      <c r="HM59" s="349">
        <f t="shared" si="47"/>
        <v>1312583000</v>
      </c>
      <c r="HN59" s="38"/>
      <c r="HO59" s="349">
        <f t="shared" si="47"/>
        <v>1351347000</v>
      </c>
    </row>
    <row r="60" spans="1:223" ht="13.5" customHeight="1">
      <c r="A60" s="406" t="s">
        <v>101</v>
      </c>
      <c r="B60" s="38"/>
      <c r="C60" s="407">
        <v>92028</v>
      </c>
      <c r="D60" s="38"/>
      <c r="E60" s="407">
        <v>91624</v>
      </c>
      <c r="F60" s="38"/>
      <c r="G60" s="407">
        <v>98815</v>
      </c>
      <c r="H60" s="38"/>
      <c r="I60" s="407">
        <v>188237</v>
      </c>
      <c r="J60" s="38"/>
      <c r="K60" s="407">
        <v>186345</v>
      </c>
      <c r="L60" s="38"/>
      <c r="M60" s="407">
        <v>183404</v>
      </c>
      <c r="N60" s="38"/>
      <c r="O60" s="407">
        <v>314523</v>
      </c>
      <c r="P60" s="38"/>
      <c r="Q60" s="407">
        <v>326076</v>
      </c>
      <c r="R60" s="38"/>
      <c r="S60" s="407">
        <v>309378</v>
      </c>
      <c r="T60" s="38"/>
      <c r="U60" s="407">
        <v>308002</v>
      </c>
      <c r="V60" s="38"/>
      <c r="W60" s="407">
        <v>322896</v>
      </c>
      <c r="X60" s="38"/>
      <c r="Y60" s="407">
        <v>312344</v>
      </c>
      <c r="Z60" s="38"/>
      <c r="AA60" s="407">
        <v>308471</v>
      </c>
      <c r="AB60" s="38"/>
      <c r="AC60" s="407">
        <v>303773</v>
      </c>
      <c r="AD60" s="38"/>
      <c r="AE60" s="407">
        <v>317897</v>
      </c>
      <c r="AF60" s="38"/>
      <c r="AG60" s="407">
        <v>348589</v>
      </c>
      <c r="AH60" s="38"/>
      <c r="AI60" s="407">
        <v>387323</v>
      </c>
      <c r="AJ60" s="38"/>
      <c r="AK60" s="407">
        <v>384725</v>
      </c>
      <c r="AL60" s="38"/>
      <c r="AM60" s="407">
        <v>317413</v>
      </c>
      <c r="AN60" s="38"/>
      <c r="AO60" s="407">
        <v>321313</v>
      </c>
      <c r="AP60" s="38"/>
      <c r="AQ60" s="407">
        <v>322070</v>
      </c>
      <c r="AR60" s="38"/>
      <c r="AS60" s="407">
        <v>318862</v>
      </c>
      <c r="AT60" s="38"/>
      <c r="AU60" s="407">
        <v>316080</v>
      </c>
      <c r="AV60" s="38"/>
      <c r="AW60" s="407">
        <v>308166</v>
      </c>
      <c r="AX60" s="38"/>
      <c r="AY60" s="407">
        <v>303442</v>
      </c>
      <c r="AZ60" s="38"/>
      <c r="BA60" s="407">
        <v>290224</v>
      </c>
      <c r="BB60" s="38"/>
      <c r="BC60" s="407">
        <v>279394</v>
      </c>
      <c r="BD60" s="38"/>
      <c r="BE60" s="407">
        <v>275109</v>
      </c>
      <c r="BF60" s="38"/>
      <c r="BG60" s="407">
        <v>270146</v>
      </c>
      <c r="BH60" s="38"/>
      <c r="BI60" s="407">
        <v>267812</v>
      </c>
      <c r="BJ60" s="38"/>
      <c r="BK60" s="407">
        <v>270655.99200000003</v>
      </c>
      <c r="BL60" s="38"/>
      <c r="BM60" s="408">
        <v>286885.50787999999</v>
      </c>
      <c r="BN60" s="38"/>
      <c r="BO60" s="408">
        <v>287618.90608999995</v>
      </c>
      <c r="BP60" s="38"/>
      <c r="BQ60" s="408">
        <v>311181</v>
      </c>
      <c r="BR60" s="38"/>
      <c r="BS60" s="409">
        <v>328732000</v>
      </c>
      <c r="BT60" s="38"/>
      <c r="BU60" s="409">
        <v>334904835.37</v>
      </c>
      <c r="BV60" s="38"/>
      <c r="BW60" s="409">
        <v>403736000</v>
      </c>
      <c r="BX60" s="38"/>
      <c r="BY60" s="409">
        <v>494669000</v>
      </c>
      <c r="BZ60" s="38"/>
      <c r="CA60" s="409">
        <v>475321000</v>
      </c>
      <c r="CB60" s="38"/>
      <c r="CC60" s="409">
        <v>763630000</v>
      </c>
      <c r="CD60" s="38"/>
      <c r="CE60" s="409">
        <v>553694000</v>
      </c>
      <c r="CF60" s="38"/>
      <c r="CG60" s="409">
        <v>581246000</v>
      </c>
      <c r="CH60" s="38"/>
      <c r="CI60" s="409">
        <v>1117930000</v>
      </c>
      <c r="CJ60" s="38"/>
      <c r="CK60" s="409">
        <v>1172751000</v>
      </c>
      <c r="CL60" s="38"/>
      <c r="CM60" s="409">
        <v>1269988000</v>
      </c>
      <c r="CN60" s="38"/>
      <c r="CO60" s="409">
        <v>1361553000</v>
      </c>
      <c r="CP60" s="38"/>
      <c r="CQ60" s="409">
        <v>1365554000</v>
      </c>
      <c r="CR60" s="38"/>
      <c r="CS60" s="409">
        <v>666225000</v>
      </c>
      <c r="CT60" s="38"/>
      <c r="CU60" s="409">
        <v>671692000</v>
      </c>
      <c r="CV60" s="38"/>
      <c r="CW60" s="409">
        <v>672242000</v>
      </c>
      <c r="CX60" s="38"/>
      <c r="CY60" s="409">
        <v>670438000</v>
      </c>
      <c r="CZ60" s="38"/>
      <c r="DA60" s="409">
        <v>747522000</v>
      </c>
      <c r="DB60" s="38"/>
      <c r="DC60" s="536"/>
      <c r="DD60" s="38"/>
      <c r="DE60" s="409">
        <v>739317000</v>
      </c>
      <c r="DF60" s="38"/>
      <c r="DG60" s="409">
        <v>760873000</v>
      </c>
      <c r="DH60" s="38"/>
      <c r="DI60" s="406" t="s">
        <v>100</v>
      </c>
      <c r="DJ60" s="38"/>
      <c r="DK60" s="407">
        <v>92028</v>
      </c>
      <c r="DL60" s="38"/>
      <c r="DM60" s="407">
        <v>91624</v>
      </c>
      <c r="DN60" s="38"/>
      <c r="DO60" s="407">
        <v>98815</v>
      </c>
      <c r="DP60" s="38"/>
      <c r="DQ60" s="407">
        <v>188237</v>
      </c>
      <c r="DR60" s="38"/>
      <c r="DS60" s="407">
        <v>186345</v>
      </c>
      <c r="DT60" s="38"/>
      <c r="DU60" s="407">
        <v>183404</v>
      </c>
      <c r="DV60" s="38"/>
      <c r="DW60" s="407">
        <v>314523</v>
      </c>
      <c r="DX60" s="38"/>
      <c r="DY60" s="407">
        <v>326076</v>
      </c>
      <c r="DZ60" s="38"/>
      <c r="EA60" s="407">
        <v>309378</v>
      </c>
      <c r="EB60" s="38"/>
      <c r="EC60" s="407">
        <v>308002</v>
      </c>
      <c r="ED60" s="38"/>
      <c r="EE60" s="407">
        <v>322896</v>
      </c>
      <c r="EF60" s="38"/>
      <c r="EG60" s="407">
        <v>312344</v>
      </c>
      <c r="EH60" s="38"/>
      <c r="EI60" s="407">
        <v>308471</v>
      </c>
      <c r="EJ60" s="38"/>
      <c r="EK60" s="407">
        <v>303773</v>
      </c>
      <c r="EL60" s="38"/>
      <c r="EM60" s="407">
        <v>317897</v>
      </c>
      <c r="EN60" s="38"/>
      <c r="EO60" s="407">
        <v>348589</v>
      </c>
      <c r="EP60" s="38"/>
      <c r="EQ60" s="407">
        <v>387323</v>
      </c>
      <c r="ER60" s="38"/>
      <c r="ES60" s="407">
        <v>384725</v>
      </c>
      <c r="ET60" s="38"/>
      <c r="EU60" s="407">
        <v>317413</v>
      </c>
      <c r="EV60" s="38"/>
      <c r="EW60" s="407">
        <v>321313</v>
      </c>
      <c r="EX60" s="38"/>
      <c r="EY60" s="407">
        <v>322070</v>
      </c>
      <c r="EZ60" s="38"/>
      <c r="FA60" s="407">
        <v>318862</v>
      </c>
      <c r="FB60" s="38"/>
      <c r="FC60" s="407">
        <v>316080</v>
      </c>
      <c r="FD60" s="38"/>
      <c r="FE60" s="407">
        <v>308166</v>
      </c>
      <c r="FF60" s="38"/>
      <c r="FG60" s="407">
        <v>303442</v>
      </c>
      <c r="FH60" s="38"/>
      <c r="FI60" s="407">
        <v>290224</v>
      </c>
      <c r="FJ60" s="38"/>
      <c r="FK60" s="407">
        <v>279394</v>
      </c>
      <c r="FL60" s="38"/>
      <c r="FM60" s="407">
        <v>275109</v>
      </c>
      <c r="FN60" s="38"/>
      <c r="FO60" s="407">
        <v>270146</v>
      </c>
      <c r="FP60" s="38"/>
      <c r="FQ60" s="407">
        <v>267812</v>
      </c>
      <c r="FR60" s="38"/>
      <c r="FS60" s="407">
        <v>270655.99200000003</v>
      </c>
      <c r="FT60" s="38"/>
      <c r="FU60" s="407">
        <v>286885.50787999999</v>
      </c>
      <c r="FV60" s="38"/>
      <c r="FW60" s="407">
        <v>287618.90608999995</v>
      </c>
      <c r="FX60" s="38"/>
      <c r="FY60" s="407">
        <v>311181</v>
      </c>
      <c r="FZ60" s="38"/>
      <c r="GA60" s="409">
        <v>328732000</v>
      </c>
      <c r="GB60" s="38"/>
      <c r="GC60" s="409">
        <v>334904835.37</v>
      </c>
      <c r="GD60" s="38"/>
      <c r="GE60" s="409">
        <v>403736000</v>
      </c>
      <c r="GF60" s="38"/>
      <c r="GG60" s="409">
        <v>494669000</v>
      </c>
      <c r="GH60" s="38"/>
      <c r="GI60" s="409">
        <v>475321000</v>
      </c>
      <c r="GJ60" s="38"/>
      <c r="GK60" s="409">
        <v>763630000</v>
      </c>
      <c r="GL60" s="38"/>
      <c r="GM60" s="409">
        <v>553694000</v>
      </c>
      <c r="GN60" s="38"/>
      <c r="GO60" s="409">
        <v>581246000</v>
      </c>
      <c r="GP60" s="38"/>
      <c r="GQ60" s="409">
        <v>1117930000</v>
      </c>
      <c r="GR60" s="38"/>
      <c r="GS60" s="409">
        <v>1172751000</v>
      </c>
      <c r="GT60" s="38"/>
      <c r="GU60" s="409">
        <v>1269988000</v>
      </c>
      <c r="GV60" s="38"/>
      <c r="GW60" s="409">
        <v>1361553000</v>
      </c>
      <c r="GX60" s="38"/>
      <c r="GY60" s="409">
        <v>1365554000</v>
      </c>
      <c r="GZ60" s="38"/>
      <c r="HA60" s="409">
        <v>666225000</v>
      </c>
      <c r="HB60" s="38"/>
      <c r="HC60" s="409">
        <f t="shared" si="43"/>
        <v>671692000</v>
      </c>
      <c r="HD60" s="38"/>
      <c r="HE60" s="409">
        <f t="shared" si="44"/>
        <v>672242000</v>
      </c>
      <c r="HF60" s="38"/>
      <c r="HG60" s="409">
        <f t="shared" si="45"/>
        <v>670438000</v>
      </c>
      <c r="HH60" s="38"/>
      <c r="HI60" s="409">
        <f t="shared" si="46"/>
        <v>747522000</v>
      </c>
      <c r="HJ60" s="38"/>
      <c r="HK60" s="536"/>
      <c r="HL60" s="38"/>
      <c r="HM60" s="409">
        <f t="shared" si="47"/>
        <v>739317000</v>
      </c>
      <c r="HN60" s="38"/>
      <c r="HO60" s="409">
        <f t="shared" si="47"/>
        <v>760873000</v>
      </c>
    </row>
    <row r="61" spans="1:223" ht="13.5" customHeight="1">
      <c r="A61" s="116" t="s">
        <v>169</v>
      </c>
      <c r="B61" s="38"/>
      <c r="C61" s="142">
        <v>459</v>
      </c>
      <c r="D61" s="38"/>
      <c r="E61" s="142">
        <v>459</v>
      </c>
      <c r="F61" s="38"/>
      <c r="G61" s="142">
        <v>499</v>
      </c>
      <c r="H61" s="38"/>
      <c r="I61" s="142">
        <v>949</v>
      </c>
      <c r="J61" s="38"/>
      <c r="K61" s="142">
        <v>929</v>
      </c>
      <c r="L61" s="38"/>
      <c r="M61" s="142">
        <v>1502</v>
      </c>
      <c r="N61" s="38"/>
      <c r="O61" s="142">
        <v>1307</v>
      </c>
      <c r="P61" s="38"/>
      <c r="Q61" s="142">
        <v>3122</v>
      </c>
      <c r="R61" s="38"/>
      <c r="S61" s="142">
        <v>2543</v>
      </c>
      <c r="T61" s="38"/>
      <c r="U61" s="142">
        <v>2524</v>
      </c>
      <c r="V61" s="38"/>
      <c r="W61" s="142">
        <v>2524</v>
      </c>
      <c r="X61" s="38"/>
      <c r="Y61" s="142">
        <v>2991</v>
      </c>
      <c r="Z61" s="38"/>
      <c r="AA61" s="142">
        <v>2991</v>
      </c>
      <c r="AB61" s="38"/>
      <c r="AC61" s="142">
        <v>1364</v>
      </c>
      <c r="AD61" s="38"/>
      <c r="AE61" s="142">
        <v>1364</v>
      </c>
      <c r="AF61" s="38"/>
      <c r="AG61" s="142">
        <v>1123</v>
      </c>
      <c r="AH61" s="38"/>
      <c r="AI61" s="142">
        <v>1123</v>
      </c>
      <c r="AJ61" s="38"/>
      <c r="AK61" s="142">
        <v>1123</v>
      </c>
      <c r="AL61" s="38"/>
      <c r="AM61" s="142">
        <v>2725</v>
      </c>
      <c r="AN61" s="38"/>
      <c r="AO61" s="142">
        <v>1060</v>
      </c>
      <c r="AP61" s="38"/>
      <c r="AQ61" s="142">
        <v>1100</v>
      </c>
      <c r="AR61" s="38"/>
      <c r="AS61" s="142">
        <v>5295</v>
      </c>
      <c r="AT61" s="38"/>
      <c r="AU61" s="142">
        <v>8689</v>
      </c>
      <c r="AV61" s="38"/>
      <c r="AW61" s="142">
        <v>9613</v>
      </c>
      <c r="AX61" s="38"/>
      <c r="AY61" s="142">
        <v>10359</v>
      </c>
      <c r="AZ61" s="38"/>
      <c r="BA61" s="142">
        <v>10523</v>
      </c>
      <c r="BB61" s="38"/>
      <c r="BC61" s="142">
        <v>14237</v>
      </c>
      <c r="BD61" s="38"/>
      <c r="BE61" s="142">
        <v>14887</v>
      </c>
      <c r="BF61" s="38"/>
      <c r="BG61" s="142">
        <v>15367</v>
      </c>
      <c r="BH61" s="38"/>
      <c r="BI61" s="142">
        <v>15195</v>
      </c>
      <c r="BJ61" s="38"/>
      <c r="BK61" s="142">
        <v>16847.996999999999</v>
      </c>
      <c r="BL61" s="38"/>
      <c r="BM61" s="268">
        <v>28474.779269999999</v>
      </c>
      <c r="BN61" s="38"/>
      <c r="BO61" s="268">
        <v>28811.048159999998</v>
      </c>
      <c r="BP61" s="38"/>
      <c r="BQ61" s="268">
        <v>32987</v>
      </c>
      <c r="BR61" s="38"/>
      <c r="BS61" s="349">
        <v>32365000</v>
      </c>
      <c r="BT61" s="38"/>
      <c r="BU61" s="349">
        <v>31278019.850000001</v>
      </c>
      <c r="BV61" s="38"/>
      <c r="BW61" s="349">
        <v>32697000</v>
      </c>
      <c r="BX61" s="38"/>
      <c r="BY61" s="349">
        <v>36409000</v>
      </c>
      <c r="BZ61" s="38"/>
      <c r="CA61" s="349">
        <v>37193000</v>
      </c>
      <c r="CB61" s="38"/>
      <c r="CC61" s="349">
        <v>44338000</v>
      </c>
      <c r="CD61" s="38"/>
      <c r="CE61" s="349">
        <v>51220000</v>
      </c>
      <c r="CF61" s="38"/>
      <c r="CG61" s="349">
        <f>[16]BS_PT!$Q$64</f>
        <v>57543000</v>
      </c>
      <c r="CH61" s="38"/>
      <c r="CI61" s="349">
        <v>57976000</v>
      </c>
      <c r="CJ61" s="38"/>
      <c r="CK61" s="349">
        <v>49126000</v>
      </c>
      <c r="CL61" s="38"/>
      <c r="CM61" s="349">
        <v>50442000</v>
      </c>
      <c r="CN61" s="38"/>
      <c r="CO61" s="349">
        <v>66049000</v>
      </c>
      <c r="CP61" s="38"/>
      <c r="CQ61" s="349">
        <v>58928000</v>
      </c>
      <c r="CR61" s="38"/>
      <c r="CS61" s="349">
        <v>59429000</v>
      </c>
      <c r="CT61" s="38"/>
      <c r="CU61" s="349">
        <v>63146000</v>
      </c>
      <c r="CV61" s="38"/>
      <c r="CW61" s="349">
        <v>64912000</v>
      </c>
      <c r="CX61" s="38"/>
      <c r="CY61" s="349">
        <v>123412000</v>
      </c>
      <c r="CZ61" s="38"/>
      <c r="DA61" s="349">
        <v>138333000</v>
      </c>
      <c r="DB61" s="38"/>
      <c r="DC61" s="535"/>
      <c r="DD61" s="38"/>
      <c r="DE61" s="349">
        <v>146716000</v>
      </c>
      <c r="DF61" s="38"/>
      <c r="DG61" s="349">
        <v>149127000</v>
      </c>
      <c r="DH61" s="38"/>
      <c r="DI61" s="116" t="s">
        <v>192</v>
      </c>
      <c r="DJ61" s="38"/>
      <c r="DK61" s="142">
        <v>459</v>
      </c>
      <c r="DL61" s="38"/>
      <c r="DM61" s="142">
        <v>459</v>
      </c>
      <c r="DN61" s="38"/>
      <c r="DO61" s="142">
        <v>499</v>
      </c>
      <c r="DP61" s="38"/>
      <c r="DQ61" s="142">
        <v>949</v>
      </c>
      <c r="DR61" s="38"/>
      <c r="DS61" s="142">
        <v>929</v>
      </c>
      <c r="DT61" s="38"/>
      <c r="DU61" s="142">
        <v>1502</v>
      </c>
      <c r="DV61" s="38"/>
      <c r="DW61" s="142">
        <v>1307</v>
      </c>
      <c r="DX61" s="38"/>
      <c r="DY61" s="142">
        <v>3122</v>
      </c>
      <c r="DZ61" s="38"/>
      <c r="EA61" s="142">
        <v>2543</v>
      </c>
      <c r="EB61" s="38"/>
      <c r="EC61" s="142">
        <v>2524</v>
      </c>
      <c r="ED61" s="38"/>
      <c r="EE61" s="142">
        <v>2524</v>
      </c>
      <c r="EF61" s="38"/>
      <c r="EG61" s="142">
        <v>2991</v>
      </c>
      <c r="EH61" s="38"/>
      <c r="EI61" s="142">
        <v>2991</v>
      </c>
      <c r="EJ61" s="38"/>
      <c r="EK61" s="142">
        <v>1364</v>
      </c>
      <c r="EL61" s="38"/>
      <c r="EM61" s="142">
        <v>1364</v>
      </c>
      <c r="EN61" s="38"/>
      <c r="EO61" s="142">
        <v>1123</v>
      </c>
      <c r="EP61" s="38"/>
      <c r="EQ61" s="142">
        <v>1123</v>
      </c>
      <c r="ER61" s="38"/>
      <c r="ES61" s="142">
        <v>1123</v>
      </c>
      <c r="ET61" s="38"/>
      <c r="EU61" s="142">
        <v>2725</v>
      </c>
      <c r="EV61" s="38"/>
      <c r="EW61" s="142">
        <v>1060</v>
      </c>
      <c r="EX61" s="38"/>
      <c r="EY61" s="142">
        <v>1100</v>
      </c>
      <c r="EZ61" s="38"/>
      <c r="FA61" s="142">
        <v>5295</v>
      </c>
      <c r="FB61" s="38"/>
      <c r="FC61" s="142">
        <v>8689</v>
      </c>
      <c r="FD61" s="38"/>
      <c r="FE61" s="142">
        <v>9613</v>
      </c>
      <c r="FF61" s="38"/>
      <c r="FG61" s="142">
        <v>10359</v>
      </c>
      <c r="FH61" s="38"/>
      <c r="FI61" s="142">
        <v>10523</v>
      </c>
      <c r="FJ61" s="38"/>
      <c r="FK61" s="142">
        <v>14237</v>
      </c>
      <c r="FL61" s="38"/>
      <c r="FM61" s="142">
        <v>14887</v>
      </c>
      <c r="FN61" s="38"/>
      <c r="FO61" s="142">
        <v>15367</v>
      </c>
      <c r="FP61" s="38"/>
      <c r="FQ61" s="142">
        <v>15195</v>
      </c>
      <c r="FR61" s="38"/>
      <c r="FS61" s="142">
        <v>16847.996999999999</v>
      </c>
      <c r="FT61" s="38"/>
      <c r="FU61" s="142">
        <v>28474.779269999999</v>
      </c>
      <c r="FV61" s="38"/>
      <c r="FW61" s="142">
        <v>28811.048159999998</v>
      </c>
      <c r="FX61" s="38"/>
      <c r="FY61" s="142">
        <v>32987</v>
      </c>
      <c r="FZ61" s="38"/>
      <c r="GA61" s="349">
        <v>32365000</v>
      </c>
      <c r="GB61" s="38"/>
      <c r="GC61" s="349">
        <v>31278019.850000001</v>
      </c>
      <c r="GD61" s="38"/>
      <c r="GE61" s="349">
        <f t="shared" si="10"/>
        <v>32697000</v>
      </c>
      <c r="GF61" s="38"/>
      <c r="GG61" s="349">
        <f t="shared" si="11"/>
        <v>36409000</v>
      </c>
      <c r="GH61" s="38"/>
      <c r="GI61" s="349">
        <f t="shared" si="12"/>
        <v>37193000</v>
      </c>
      <c r="GJ61" s="38"/>
      <c r="GK61" s="349">
        <f t="shared" si="13"/>
        <v>44338000</v>
      </c>
      <c r="GL61" s="38"/>
      <c r="GM61" s="349">
        <f t="shared" si="14"/>
        <v>51220000</v>
      </c>
      <c r="GN61" s="38"/>
      <c r="GO61" s="349">
        <f t="shared" si="15"/>
        <v>57543000</v>
      </c>
      <c r="GP61" s="38"/>
      <c r="GQ61" s="349">
        <f t="shared" si="39"/>
        <v>57976000</v>
      </c>
      <c r="GR61" s="38"/>
      <c r="GS61" s="349">
        <f t="shared" si="40"/>
        <v>49126000</v>
      </c>
      <c r="GT61" s="38"/>
      <c r="GU61" s="349">
        <f t="shared" si="41"/>
        <v>50442000</v>
      </c>
      <c r="GV61" s="38"/>
      <c r="GW61" s="349">
        <f t="shared" si="42"/>
        <v>66049000</v>
      </c>
      <c r="GX61" s="38"/>
      <c r="GY61" s="349">
        <f>CQ61</f>
        <v>58928000</v>
      </c>
      <c r="GZ61" s="38"/>
      <c r="HA61" s="349">
        <f>CS61</f>
        <v>59429000</v>
      </c>
      <c r="HB61" s="38"/>
      <c r="HC61" s="349">
        <f t="shared" si="43"/>
        <v>63146000</v>
      </c>
      <c r="HD61" s="38"/>
      <c r="HE61" s="349">
        <f t="shared" si="44"/>
        <v>64912000</v>
      </c>
      <c r="HF61" s="38"/>
      <c r="HG61" s="349">
        <f t="shared" si="45"/>
        <v>123412000</v>
      </c>
      <c r="HH61" s="38"/>
      <c r="HI61" s="349">
        <f t="shared" si="46"/>
        <v>138333000</v>
      </c>
      <c r="HJ61" s="38"/>
      <c r="HK61" s="535"/>
      <c r="HL61" s="38"/>
      <c r="HM61" s="349">
        <f t="shared" si="47"/>
        <v>146716000</v>
      </c>
      <c r="HN61" s="38"/>
      <c r="HO61" s="349">
        <f t="shared" si="47"/>
        <v>149127000</v>
      </c>
    </row>
    <row r="62" spans="1:223" ht="13.5" customHeight="1">
      <c r="A62" s="406" t="s">
        <v>547</v>
      </c>
      <c r="B62" s="38"/>
      <c r="C62" s="407"/>
      <c r="D62" s="38"/>
      <c r="E62" s="407"/>
      <c r="F62" s="38"/>
      <c r="G62" s="407"/>
      <c r="H62" s="38"/>
      <c r="I62" s="407"/>
      <c r="J62" s="38"/>
      <c r="K62" s="407"/>
      <c r="L62" s="38"/>
      <c r="M62" s="407"/>
      <c r="N62" s="38"/>
      <c r="O62" s="407"/>
      <c r="P62" s="38"/>
      <c r="Q62" s="407"/>
      <c r="R62" s="38"/>
      <c r="S62" s="407"/>
      <c r="T62" s="38"/>
      <c r="U62" s="407"/>
      <c r="V62" s="38"/>
      <c r="W62" s="407"/>
      <c r="X62" s="38"/>
      <c r="Y62" s="407"/>
      <c r="Z62" s="38"/>
      <c r="AA62" s="407"/>
      <c r="AB62" s="38"/>
      <c r="AC62" s="407"/>
      <c r="AD62" s="38"/>
      <c r="AE62" s="407"/>
      <c r="AF62" s="38"/>
      <c r="AG62" s="407"/>
      <c r="AH62" s="38"/>
      <c r="AI62" s="407"/>
      <c r="AJ62" s="38"/>
      <c r="AK62" s="407"/>
      <c r="AL62" s="38"/>
      <c r="AM62" s="407"/>
      <c r="AN62" s="38"/>
      <c r="AO62" s="407"/>
      <c r="AP62" s="38"/>
      <c r="AQ62" s="407"/>
      <c r="AR62" s="38"/>
      <c r="AS62" s="407"/>
      <c r="AT62" s="38"/>
      <c r="AU62" s="407"/>
      <c r="AV62" s="38"/>
      <c r="AW62" s="407"/>
      <c r="AX62" s="38"/>
      <c r="AY62" s="407"/>
      <c r="AZ62" s="38"/>
      <c r="BA62" s="407"/>
      <c r="BB62" s="38"/>
      <c r="BC62" s="407"/>
      <c r="BD62" s="38"/>
      <c r="BE62" s="407"/>
      <c r="BF62" s="38"/>
      <c r="BG62" s="407"/>
      <c r="BH62" s="38"/>
      <c r="BI62" s="407"/>
      <c r="BJ62" s="38"/>
      <c r="BK62" s="407"/>
      <c r="BL62" s="38"/>
      <c r="BM62" s="408"/>
      <c r="BN62" s="38"/>
      <c r="BO62" s="408"/>
      <c r="BP62" s="38"/>
      <c r="BQ62" s="408">
        <v>461</v>
      </c>
      <c r="BR62" s="38"/>
      <c r="BS62" s="409">
        <v>455000</v>
      </c>
      <c r="BT62" s="38"/>
      <c r="BU62" s="409">
        <v>461204</v>
      </c>
      <c r="BV62" s="38"/>
      <c r="BW62" s="409">
        <v>461000</v>
      </c>
      <c r="BX62" s="38"/>
      <c r="BY62" s="409">
        <v>461000</v>
      </c>
      <c r="BZ62" s="38"/>
      <c r="CA62" s="409">
        <v>461000</v>
      </c>
      <c r="CB62" s="38"/>
      <c r="CC62" s="409">
        <v>457000</v>
      </c>
      <c r="CD62" s="38"/>
      <c r="CE62" s="409">
        <v>457000</v>
      </c>
      <c r="CF62" s="38"/>
      <c r="CG62" s="409">
        <f>[16]BS_PT!$Q$65</f>
        <v>457000</v>
      </c>
      <c r="CH62" s="38"/>
      <c r="CI62" s="409">
        <v>457000</v>
      </c>
      <c r="CJ62" s="38"/>
      <c r="CK62" s="409">
        <v>457000</v>
      </c>
      <c r="CL62" s="38"/>
      <c r="CM62" s="409">
        <v>457000</v>
      </c>
      <c r="CN62" s="38"/>
      <c r="CO62" s="409">
        <v>33000</v>
      </c>
      <c r="CP62" s="38"/>
      <c r="CQ62" s="409">
        <v>33000</v>
      </c>
      <c r="CR62" s="38"/>
      <c r="CS62" s="409">
        <v>33000</v>
      </c>
      <c r="CT62" s="38"/>
      <c r="CU62" s="409">
        <v>33000</v>
      </c>
      <c r="CV62" s="38"/>
      <c r="CW62" s="409">
        <v>33000</v>
      </c>
      <c r="CX62" s="38"/>
      <c r="CY62" s="409">
        <v>33000</v>
      </c>
      <c r="CZ62" s="38"/>
      <c r="DA62" s="409">
        <v>33000</v>
      </c>
      <c r="DB62" s="38"/>
      <c r="DC62" s="536"/>
      <c r="DD62" s="38"/>
      <c r="DE62" s="409">
        <v>33000</v>
      </c>
      <c r="DF62" s="38"/>
      <c r="DG62" s="409">
        <v>33000</v>
      </c>
      <c r="DH62" s="38"/>
      <c r="DI62" s="406" t="s">
        <v>551</v>
      </c>
      <c r="DJ62" s="38"/>
      <c r="DK62" s="407"/>
      <c r="DL62" s="38"/>
      <c r="DM62" s="407"/>
      <c r="DN62" s="38"/>
      <c r="DO62" s="407"/>
      <c r="DP62" s="38"/>
      <c r="DQ62" s="407"/>
      <c r="DR62" s="38"/>
      <c r="DS62" s="407"/>
      <c r="DT62" s="38"/>
      <c r="DU62" s="407"/>
      <c r="DV62" s="38"/>
      <c r="DW62" s="407"/>
      <c r="DX62" s="38"/>
      <c r="DY62" s="407"/>
      <c r="DZ62" s="38"/>
      <c r="EA62" s="407"/>
      <c r="EB62" s="38"/>
      <c r="EC62" s="407"/>
      <c r="ED62" s="38"/>
      <c r="EE62" s="407"/>
      <c r="EF62" s="38"/>
      <c r="EG62" s="407"/>
      <c r="EH62" s="38"/>
      <c r="EI62" s="407"/>
      <c r="EJ62" s="38"/>
      <c r="EK62" s="407"/>
      <c r="EL62" s="38"/>
      <c r="EM62" s="407"/>
      <c r="EN62" s="38"/>
      <c r="EO62" s="407"/>
      <c r="EP62" s="38"/>
      <c r="EQ62" s="407"/>
      <c r="ER62" s="38"/>
      <c r="ES62" s="407"/>
      <c r="ET62" s="38"/>
      <c r="EU62" s="407"/>
      <c r="EV62" s="38"/>
      <c r="EW62" s="407"/>
      <c r="EX62" s="38"/>
      <c r="EY62" s="407"/>
      <c r="EZ62" s="38"/>
      <c r="FA62" s="407"/>
      <c r="FB62" s="38"/>
      <c r="FC62" s="407"/>
      <c r="FD62" s="38"/>
      <c r="FE62" s="407"/>
      <c r="FF62" s="38"/>
      <c r="FG62" s="407"/>
      <c r="FH62" s="38"/>
      <c r="FI62" s="407"/>
      <c r="FJ62" s="38"/>
      <c r="FK62" s="407"/>
      <c r="FL62" s="38"/>
      <c r="FM62" s="407"/>
      <c r="FN62" s="38"/>
      <c r="FO62" s="407"/>
      <c r="FP62" s="38"/>
      <c r="FQ62" s="407"/>
      <c r="FR62" s="38"/>
      <c r="FS62" s="407"/>
      <c r="FT62" s="38"/>
      <c r="FU62" s="407"/>
      <c r="FV62" s="38"/>
      <c r="FW62" s="407"/>
      <c r="FX62" s="38"/>
      <c r="FY62" s="407">
        <v>461</v>
      </c>
      <c r="FZ62" s="38"/>
      <c r="GA62" s="409">
        <v>455000</v>
      </c>
      <c r="GB62" s="38"/>
      <c r="GC62" s="409">
        <v>461204</v>
      </c>
      <c r="GD62" s="38"/>
      <c r="GE62" s="409">
        <f t="shared" si="10"/>
        <v>461000</v>
      </c>
      <c r="GF62" s="38"/>
      <c r="GG62" s="409">
        <f t="shared" si="11"/>
        <v>461000</v>
      </c>
      <c r="GH62" s="38"/>
      <c r="GI62" s="409">
        <f t="shared" si="12"/>
        <v>461000</v>
      </c>
      <c r="GJ62" s="38"/>
      <c r="GK62" s="409">
        <f t="shared" si="13"/>
        <v>457000</v>
      </c>
      <c r="GL62" s="38"/>
      <c r="GM62" s="409">
        <f t="shared" si="14"/>
        <v>457000</v>
      </c>
      <c r="GN62" s="38"/>
      <c r="GO62" s="409">
        <f t="shared" si="15"/>
        <v>457000</v>
      </c>
      <c r="GP62" s="38"/>
      <c r="GQ62" s="409">
        <f t="shared" si="39"/>
        <v>457000</v>
      </c>
      <c r="GR62" s="38"/>
      <c r="GS62" s="409">
        <f t="shared" si="40"/>
        <v>457000</v>
      </c>
      <c r="GT62" s="38"/>
      <c r="GU62" s="409">
        <f t="shared" si="41"/>
        <v>457000</v>
      </c>
      <c r="GV62" s="38"/>
      <c r="GW62" s="409">
        <f t="shared" si="42"/>
        <v>33000</v>
      </c>
      <c r="GX62" s="38"/>
      <c r="GY62" s="409">
        <f>CQ62</f>
        <v>33000</v>
      </c>
      <c r="GZ62" s="38"/>
      <c r="HA62" s="409">
        <f>CS62</f>
        <v>33000</v>
      </c>
      <c r="HB62" s="38"/>
      <c r="HC62" s="409">
        <f t="shared" si="43"/>
        <v>33000</v>
      </c>
      <c r="HD62" s="38"/>
      <c r="HE62" s="409">
        <f t="shared" si="44"/>
        <v>33000</v>
      </c>
      <c r="HF62" s="38"/>
      <c r="HG62" s="409">
        <f t="shared" si="45"/>
        <v>33000</v>
      </c>
      <c r="HH62" s="38"/>
      <c r="HI62" s="409">
        <f t="shared" si="46"/>
        <v>33000</v>
      </c>
      <c r="HJ62" s="38"/>
      <c r="HK62" s="536"/>
      <c r="HL62" s="38"/>
      <c r="HM62" s="409">
        <f t="shared" si="47"/>
        <v>33000</v>
      </c>
      <c r="HN62" s="38"/>
      <c r="HO62" s="409">
        <f t="shared" si="47"/>
        <v>33000</v>
      </c>
    </row>
    <row r="63" spans="1:223" ht="13.5" customHeight="1">
      <c r="A63" s="116" t="s">
        <v>624</v>
      </c>
      <c r="B63" s="38"/>
      <c r="C63" s="142"/>
      <c r="D63" s="38"/>
      <c r="E63" s="142"/>
      <c r="F63" s="38"/>
      <c r="G63" s="142"/>
      <c r="H63" s="38"/>
      <c r="I63" s="142"/>
      <c r="J63" s="38"/>
      <c r="K63" s="142"/>
      <c r="L63" s="38"/>
      <c r="M63" s="142"/>
      <c r="N63" s="38"/>
      <c r="O63" s="142"/>
      <c r="P63" s="38"/>
      <c r="Q63" s="142"/>
      <c r="R63" s="38"/>
      <c r="S63" s="142"/>
      <c r="T63" s="38"/>
      <c r="U63" s="142"/>
      <c r="V63" s="38"/>
      <c r="W63" s="142"/>
      <c r="X63" s="38"/>
      <c r="Y63" s="142"/>
      <c r="Z63" s="38"/>
      <c r="AA63" s="142"/>
      <c r="AB63" s="38"/>
      <c r="AC63" s="142"/>
      <c r="AD63" s="38"/>
      <c r="AE63" s="142"/>
      <c r="AF63" s="38"/>
      <c r="AG63" s="142"/>
      <c r="AH63" s="38"/>
      <c r="AI63" s="142"/>
      <c r="AJ63" s="38"/>
      <c r="AK63" s="142"/>
      <c r="AL63" s="38"/>
      <c r="AM63" s="142"/>
      <c r="AN63" s="38"/>
      <c r="AO63" s="142"/>
      <c r="AP63" s="38"/>
      <c r="AQ63" s="142"/>
      <c r="AR63" s="38"/>
      <c r="AS63" s="142"/>
      <c r="AT63" s="38"/>
      <c r="AU63" s="142"/>
      <c r="AV63" s="38"/>
      <c r="AW63" s="142"/>
      <c r="AX63" s="38"/>
      <c r="AY63" s="142"/>
      <c r="AZ63" s="38"/>
      <c r="BA63" s="142"/>
      <c r="BB63" s="38"/>
      <c r="BC63" s="142"/>
      <c r="BD63" s="38"/>
      <c r="BE63" s="142"/>
      <c r="BF63" s="38"/>
      <c r="BG63" s="142"/>
      <c r="BH63" s="38"/>
      <c r="BI63" s="142"/>
      <c r="BJ63" s="38"/>
      <c r="BK63" s="142"/>
      <c r="BL63" s="38"/>
      <c r="BM63" s="268"/>
      <c r="BN63" s="38"/>
      <c r="BO63" s="268"/>
      <c r="BP63" s="38"/>
      <c r="BQ63" s="268"/>
      <c r="BR63" s="38"/>
      <c r="BS63" s="349"/>
      <c r="BT63" s="38"/>
      <c r="BU63" s="349"/>
      <c r="BV63" s="38"/>
      <c r="BW63" s="349">
        <v>1907000</v>
      </c>
      <c r="BX63" s="38"/>
      <c r="BY63" s="349">
        <v>7855000</v>
      </c>
      <c r="BZ63" s="38"/>
      <c r="CA63" s="349">
        <v>12567000</v>
      </c>
      <c r="CB63" s="38"/>
      <c r="CC63" s="349">
        <v>40113000</v>
      </c>
      <c r="CD63" s="38"/>
      <c r="CE63" s="349">
        <v>44272000</v>
      </c>
      <c r="CF63" s="38"/>
      <c r="CG63" s="349">
        <f>[16]BS_PT!$Q$67</f>
        <v>32213000</v>
      </c>
      <c r="CH63" s="38"/>
      <c r="CI63" s="349">
        <v>29433000</v>
      </c>
      <c r="CJ63" s="38"/>
      <c r="CK63" s="349">
        <v>16506000</v>
      </c>
      <c r="CL63" s="38"/>
      <c r="CM63" s="349">
        <v>16475000</v>
      </c>
      <c r="CN63" s="38"/>
      <c r="CO63" s="349">
        <v>16712000</v>
      </c>
      <c r="CP63" s="38"/>
      <c r="CQ63" s="349">
        <v>16693000</v>
      </c>
      <c r="CR63" s="38"/>
      <c r="CS63" s="349">
        <v>17263000</v>
      </c>
      <c r="CT63" s="38"/>
      <c r="CU63" s="349">
        <v>17736000</v>
      </c>
      <c r="CV63" s="38"/>
      <c r="CW63" s="349">
        <v>3942000</v>
      </c>
      <c r="CX63" s="38"/>
      <c r="CY63" s="349">
        <v>4071000</v>
      </c>
      <c r="CZ63" s="38"/>
      <c r="DA63" s="349">
        <v>3312000</v>
      </c>
      <c r="DB63" s="38"/>
      <c r="DC63" s="535"/>
      <c r="DD63" s="38"/>
      <c r="DE63" s="349">
        <v>1570000</v>
      </c>
      <c r="DF63" s="38"/>
      <c r="DG63" s="349">
        <v>1625000</v>
      </c>
      <c r="DH63" s="38"/>
      <c r="DI63" s="116" t="s">
        <v>70</v>
      </c>
      <c r="DJ63" s="38"/>
      <c r="DK63" s="142"/>
      <c r="DL63" s="38"/>
      <c r="DM63" s="142"/>
      <c r="DN63" s="38"/>
      <c r="DO63" s="142"/>
      <c r="DP63" s="38"/>
      <c r="DQ63" s="142"/>
      <c r="DR63" s="38"/>
      <c r="DS63" s="142"/>
      <c r="DT63" s="38"/>
      <c r="DU63" s="142"/>
      <c r="DV63" s="38"/>
      <c r="DW63" s="142"/>
      <c r="DX63" s="38"/>
      <c r="DY63" s="142"/>
      <c r="DZ63" s="38"/>
      <c r="EA63" s="142"/>
      <c r="EB63" s="38"/>
      <c r="EC63" s="142"/>
      <c r="ED63" s="38"/>
      <c r="EE63" s="142"/>
      <c r="EF63" s="38"/>
      <c r="EG63" s="142"/>
      <c r="EH63" s="38"/>
      <c r="EI63" s="142"/>
      <c r="EJ63" s="38"/>
      <c r="EK63" s="142"/>
      <c r="EL63" s="38"/>
      <c r="EM63" s="142"/>
      <c r="EN63" s="38"/>
      <c r="EO63" s="142"/>
      <c r="EP63" s="38"/>
      <c r="EQ63" s="142"/>
      <c r="ER63" s="38"/>
      <c r="ES63" s="142"/>
      <c r="ET63" s="38"/>
      <c r="EU63" s="142"/>
      <c r="EV63" s="38"/>
      <c r="EW63" s="142"/>
      <c r="EX63" s="38"/>
      <c r="EY63" s="142"/>
      <c r="EZ63" s="38"/>
      <c r="FA63" s="142"/>
      <c r="FB63" s="38"/>
      <c r="FC63" s="142"/>
      <c r="FD63" s="38"/>
      <c r="FE63" s="142"/>
      <c r="FF63" s="38"/>
      <c r="FG63" s="142"/>
      <c r="FH63" s="38"/>
      <c r="FI63" s="142"/>
      <c r="FJ63" s="38"/>
      <c r="FK63" s="142"/>
      <c r="FL63" s="38"/>
      <c r="FM63" s="142"/>
      <c r="FN63" s="38"/>
      <c r="FO63" s="142"/>
      <c r="FP63" s="38"/>
      <c r="FQ63" s="142"/>
      <c r="FR63" s="38"/>
      <c r="FS63" s="142"/>
      <c r="FT63" s="38"/>
      <c r="FU63" s="142"/>
      <c r="FV63" s="38"/>
      <c r="FW63" s="142"/>
      <c r="FX63" s="38"/>
      <c r="FY63" s="142"/>
      <c r="FZ63" s="38"/>
      <c r="GA63" s="349"/>
      <c r="GB63" s="38"/>
      <c r="GC63" s="349"/>
      <c r="GD63" s="38"/>
      <c r="GE63" s="349">
        <f t="shared" si="10"/>
        <v>1907000</v>
      </c>
      <c r="GF63" s="38"/>
      <c r="GG63" s="349">
        <f t="shared" si="11"/>
        <v>7855000</v>
      </c>
      <c r="GH63" s="38"/>
      <c r="GI63" s="349">
        <f t="shared" si="12"/>
        <v>12567000</v>
      </c>
      <c r="GJ63" s="38"/>
      <c r="GK63" s="349">
        <f t="shared" si="13"/>
        <v>40113000</v>
      </c>
      <c r="GL63" s="38"/>
      <c r="GM63" s="349">
        <f t="shared" si="14"/>
        <v>44272000</v>
      </c>
      <c r="GN63" s="38"/>
      <c r="GO63" s="349">
        <f t="shared" si="15"/>
        <v>32213000</v>
      </c>
      <c r="GP63" s="38"/>
      <c r="GQ63" s="349">
        <f t="shared" si="39"/>
        <v>29433000</v>
      </c>
      <c r="GR63" s="38"/>
      <c r="GS63" s="349">
        <f t="shared" si="40"/>
        <v>16506000</v>
      </c>
      <c r="GT63" s="38"/>
      <c r="GU63" s="349">
        <f t="shared" si="41"/>
        <v>16475000</v>
      </c>
      <c r="GV63" s="38"/>
      <c r="GW63" s="349">
        <f t="shared" si="42"/>
        <v>16712000</v>
      </c>
      <c r="GX63" s="38"/>
      <c r="GY63" s="349">
        <f>CQ63</f>
        <v>16693000</v>
      </c>
      <c r="GZ63" s="38"/>
      <c r="HA63" s="349">
        <f>CS63</f>
        <v>17263000</v>
      </c>
      <c r="HB63" s="38"/>
      <c r="HC63" s="349">
        <f t="shared" si="43"/>
        <v>17736000</v>
      </c>
      <c r="HD63" s="38"/>
      <c r="HE63" s="349">
        <f t="shared" si="44"/>
        <v>3942000</v>
      </c>
      <c r="HF63" s="38"/>
      <c r="HG63" s="349">
        <f t="shared" si="45"/>
        <v>4071000</v>
      </c>
      <c r="HH63" s="38"/>
      <c r="HI63" s="349">
        <f t="shared" si="46"/>
        <v>3312000</v>
      </c>
      <c r="HJ63" s="38"/>
      <c r="HK63" s="535"/>
      <c r="HL63" s="38"/>
      <c r="HM63" s="349">
        <f t="shared" si="47"/>
        <v>1570000</v>
      </c>
      <c r="HN63" s="38"/>
      <c r="HO63" s="349">
        <f t="shared" si="47"/>
        <v>1625000</v>
      </c>
    </row>
    <row r="64" spans="1:223" ht="13.5" customHeight="1">
      <c r="A64" s="406" t="s">
        <v>170</v>
      </c>
      <c r="B64" s="38"/>
      <c r="C64" s="407">
        <v>8975</v>
      </c>
      <c r="D64" s="38"/>
      <c r="E64" s="407">
        <v>9601</v>
      </c>
      <c r="F64" s="38"/>
      <c r="G64" s="407">
        <v>27186</v>
      </c>
      <c r="H64" s="38"/>
      <c r="I64" s="407">
        <v>29883</v>
      </c>
      <c r="J64" s="38"/>
      <c r="K64" s="407">
        <v>38083</v>
      </c>
      <c r="L64" s="38"/>
      <c r="M64" s="407">
        <v>60873</v>
      </c>
      <c r="N64" s="38"/>
      <c r="O64" s="407">
        <v>47240</v>
      </c>
      <c r="P64" s="38"/>
      <c r="Q64" s="407">
        <v>48848</v>
      </c>
      <c r="R64" s="38"/>
      <c r="S64" s="407">
        <v>53360</v>
      </c>
      <c r="T64" s="38"/>
      <c r="U64" s="407">
        <v>40784</v>
      </c>
      <c r="V64" s="38"/>
      <c r="W64" s="407">
        <v>40701</v>
      </c>
      <c r="X64" s="38"/>
      <c r="Y64" s="407">
        <v>10907</v>
      </c>
      <c r="Z64" s="38"/>
      <c r="AA64" s="407">
        <v>9698</v>
      </c>
      <c r="AB64" s="38"/>
      <c r="AC64" s="407">
        <v>9509</v>
      </c>
      <c r="AD64" s="38"/>
      <c r="AE64" s="407">
        <v>50411</v>
      </c>
      <c r="AF64" s="38"/>
      <c r="AG64" s="407">
        <v>93089</v>
      </c>
      <c r="AH64" s="38"/>
      <c r="AI64" s="407">
        <v>137078</v>
      </c>
      <c r="AJ64" s="38"/>
      <c r="AK64" s="407">
        <v>186316</v>
      </c>
      <c r="AL64" s="38"/>
      <c r="AM64" s="407">
        <v>170261</v>
      </c>
      <c r="AN64" s="38"/>
      <c r="AO64" s="407">
        <v>153809</v>
      </c>
      <c r="AP64" s="38"/>
      <c r="AQ64" s="407">
        <v>135305</v>
      </c>
      <c r="AR64" s="38"/>
      <c r="AS64" s="407">
        <v>142863</v>
      </c>
      <c r="AT64" s="38"/>
      <c r="AU64" s="407">
        <v>135577</v>
      </c>
      <c r="AV64" s="38"/>
      <c r="AW64" s="407">
        <v>115692</v>
      </c>
      <c r="AX64" s="38"/>
      <c r="AY64" s="407">
        <v>105143</v>
      </c>
      <c r="AZ64" s="38"/>
      <c r="BA64" s="407">
        <v>106953</v>
      </c>
      <c r="BB64" s="38"/>
      <c r="BC64" s="407">
        <v>69807</v>
      </c>
      <c r="BD64" s="38"/>
      <c r="BE64" s="407">
        <v>38303</v>
      </c>
      <c r="BF64" s="38"/>
      <c r="BG64" s="407">
        <v>34488</v>
      </c>
      <c r="BH64" s="38"/>
      <c r="BI64" s="407">
        <v>38224</v>
      </c>
      <c r="BJ64" s="38"/>
      <c r="BK64" s="407">
        <v>33189.794000000002</v>
      </c>
      <c r="BL64" s="38"/>
      <c r="BM64" s="408">
        <v>46663.890460000002</v>
      </c>
      <c r="BN64" s="38"/>
      <c r="BO64" s="408">
        <v>36928.041700000002</v>
      </c>
      <c r="BP64" s="38"/>
      <c r="BQ64" s="408">
        <v>32039</v>
      </c>
      <c r="BR64" s="38"/>
      <c r="BS64" s="409">
        <v>40682000</v>
      </c>
      <c r="BT64" s="38"/>
      <c r="BU64" s="409">
        <v>29136786.77</v>
      </c>
      <c r="BV64" s="38"/>
      <c r="BW64" s="409">
        <v>18556000</v>
      </c>
      <c r="BX64" s="38"/>
      <c r="BY64" s="409">
        <v>24447000</v>
      </c>
      <c r="BZ64" s="38"/>
      <c r="CA64" s="409">
        <v>49646000</v>
      </c>
      <c r="CB64" s="38"/>
      <c r="CC64" s="409">
        <v>14330000</v>
      </c>
      <c r="CD64" s="38"/>
      <c r="CE64" s="409">
        <v>82126000</v>
      </c>
      <c r="CF64" s="38"/>
      <c r="CG64" s="409">
        <f>[16]BS_PT!$Q$68</f>
        <v>26806000</v>
      </c>
      <c r="CH64" s="38"/>
      <c r="CI64" s="409">
        <v>25707000</v>
      </c>
      <c r="CJ64" s="38"/>
      <c r="CK64" s="409">
        <v>36181000</v>
      </c>
      <c r="CL64" s="38"/>
      <c r="CM64" s="409">
        <v>41149000</v>
      </c>
      <c r="CN64" s="38"/>
      <c r="CO64" s="409">
        <v>35587000</v>
      </c>
      <c r="CP64" s="38"/>
      <c r="CQ64" s="409">
        <v>36832000</v>
      </c>
      <c r="CR64" s="38"/>
      <c r="CS64" s="409">
        <v>23937000</v>
      </c>
      <c r="CT64" s="38"/>
      <c r="CU64" s="409">
        <v>26572000</v>
      </c>
      <c r="CV64" s="38"/>
      <c r="CW64" s="409">
        <v>48722000</v>
      </c>
      <c r="CX64" s="38"/>
      <c r="CY64" s="409">
        <v>59462000</v>
      </c>
      <c r="CZ64" s="38"/>
      <c r="DA64" s="409">
        <v>69795000</v>
      </c>
      <c r="DB64" s="38"/>
      <c r="DC64" s="536"/>
      <c r="DD64" s="38"/>
      <c r="DE64" s="409">
        <v>271095000</v>
      </c>
      <c r="DF64" s="38"/>
      <c r="DG64" s="409">
        <v>251474000</v>
      </c>
      <c r="DH64" s="38"/>
      <c r="DI64" s="406" t="s">
        <v>97</v>
      </c>
      <c r="DJ64" s="38"/>
      <c r="DK64" s="407">
        <v>8975</v>
      </c>
      <c r="DL64" s="38"/>
      <c r="DM64" s="407">
        <v>9601</v>
      </c>
      <c r="DN64" s="38"/>
      <c r="DO64" s="407">
        <v>27186</v>
      </c>
      <c r="DP64" s="38"/>
      <c r="DQ64" s="407">
        <v>29883</v>
      </c>
      <c r="DR64" s="38"/>
      <c r="DS64" s="407">
        <v>38083</v>
      </c>
      <c r="DT64" s="38"/>
      <c r="DU64" s="407">
        <v>60873</v>
      </c>
      <c r="DV64" s="38"/>
      <c r="DW64" s="407">
        <v>47240</v>
      </c>
      <c r="DX64" s="38"/>
      <c r="DY64" s="407">
        <v>48848</v>
      </c>
      <c r="DZ64" s="38"/>
      <c r="EA64" s="407">
        <v>53360</v>
      </c>
      <c r="EB64" s="38"/>
      <c r="EC64" s="407">
        <v>40784</v>
      </c>
      <c r="ED64" s="38"/>
      <c r="EE64" s="407">
        <v>40701</v>
      </c>
      <c r="EF64" s="38"/>
      <c r="EG64" s="407">
        <v>10907</v>
      </c>
      <c r="EH64" s="38"/>
      <c r="EI64" s="407">
        <v>9698</v>
      </c>
      <c r="EJ64" s="38"/>
      <c r="EK64" s="407">
        <v>9509</v>
      </c>
      <c r="EL64" s="38"/>
      <c r="EM64" s="407">
        <v>50411</v>
      </c>
      <c r="EN64" s="38"/>
      <c r="EO64" s="407">
        <v>93089</v>
      </c>
      <c r="EP64" s="38"/>
      <c r="EQ64" s="407">
        <v>137078</v>
      </c>
      <c r="ER64" s="38"/>
      <c r="ES64" s="407">
        <v>186316</v>
      </c>
      <c r="ET64" s="38"/>
      <c r="EU64" s="407">
        <v>170261</v>
      </c>
      <c r="EV64" s="38"/>
      <c r="EW64" s="407">
        <v>153809</v>
      </c>
      <c r="EX64" s="38"/>
      <c r="EY64" s="407">
        <v>135305</v>
      </c>
      <c r="EZ64" s="38"/>
      <c r="FA64" s="407">
        <v>142863</v>
      </c>
      <c r="FB64" s="38"/>
      <c r="FC64" s="407">
        <v>135577</v>
      </c>
      <c r="FD64" s="38"/>
      <c r="FE64" s="407">
        <v>115692</v>
      </c>
      <c r="FF64" s="38"/>
      <c r="FG64" s="407">
        <v>105143</v>
      </c>
      <c r="FH64" s="38"/>
      <c r="FI64" s="407">
        <v>106953</v>
      </c>
      <c r="FJ64" s="38"/>
      <c r="FK64" s="407">
        <v>69807</v>
      </c>
      <c r="FL64" s="38"/>
      <c r="FM64" s="407">
        <v>38303</v>
      </c>
      <c r="FN64" s="38"/>
      <c r="FO64" s="407">
        <v>34488</v>
      </c>
      <c r="FP64" s="38"/>
      <c r="FQ64" s="407">
        <v>38224</v>
      </c>
      <c r="FR64" s="38"/>
      <c r="FS64" s="407">
        <v>33189.794000000002</v>
      </c>
      <c r="FT64" s="38"/>
      <c r="FU64" s="407">
        <v>46663.890460000002</v>
      </c>
      <c r="FV64" s="38"/>
      <c r="FW64" s="407">
        <v>36928.041700000002</v>
      </c>
      <c r="FX64" s="38"/>
      <c r="FY64" s="407">
        <v>32039</v>
      </c>
      <c r="FZ64" s="38"/>
      <c r="GA64" s="409">
        <v>40682000</v>
      </c>
      <c r="GB64" s="38"/>
      <c r="GC64" s="409">
        <v>29136786.77</v>
      </c>
      <c r="GD64" s="38"/>
      <c r="GE64" s="409">
        <f t="shared" si="10"/>
        <v>18556000</v>
      </c>
      <c r="GF64" s="38"/>
      <c r="GG64" s="409">
        <f t="shared" si="11"/>
        <v>24447000</v>
      </c>
      <c r="GH64" s="38"/>
      <c r="GI64" s="409">
        <f t="shared" si="12"/>
        <v>49646000</v>
      </c>
      <c r="GJ64" s="38"/>
      <c r="GK64" s="409">
        <f t="shared" si="13"/>
        <v>14330000</v>
      </c>
      <c r="GL64" s="38"/>
      <c r="GM64" s="409">
        <f t="shared" si="14"/>
        <v>82126000</v>
      </c>
      <c r="GN64" s="38"/>
      <c r="GO64" s="409">
        <f t="shared" si="15"/>
        <v>26806000</v>
      </c>
      <c r="GP64" s="38"/>
      <c r="GQ64" s="409">
        <f t="shared" si="39"/>
        <v>25707000</v>
      </c>
      <c r="GR64" s="38"/>
      <c r="GS64" s="409">
        <f t="shared" si="40"/>
        <v>36181000</v>
      </c>
      <c r="GT64" s="38"/>
      <c r="GU64" s="409">
        <f t="shared" si="41"/>
        <v>41149000</v>
      </c>
      <c r="GV64" s="38"/>
      <c r="GW64" s="409">
        <f t="shared" si="42"/>
        <v>35587000</v>
      </c>
      <c r="GX64" s="38"/>
      <c r="GY64" s="409">
        <f>CQ64</f>
        <v>36832000</v>
      </c>
      <c r="GZ64" s="38"/>
      <c r="HA64" s="409">
        <f>CS64</f>
        <v>23937000</v>
      </c>
      <c r="HB64" s="38"/>
      <c r="HC64" s="409">
        <f t="shared" si="43"/>
        <v>26572000</v>
      </c>
      <c r="HD64" s="38"/>
      <c r="HE64" s="409">
        <f t="shared" si="44"/>
        <v>48722000</v>
      </c>
      <c r="HF64" s="38"/>
      <c r="HG64" s="409">
        <f t="shared" si="45"/>
        <v>59462000</v>
      </c>
      <c r="HH64" s="38"/>
      <c r="HI64" s="409">
        <f t="shared" si="46"/>
        <v>69795000</v>
      </c>
      <c r="HJ64" s="38"/>
      <c r="HK64" s="536"/>
      <c r="HL64" s="38"/>
      <c r="HM64" s="409">
        <f t="shared" si="47"/>
        <v>271095000</v>
      </c>
      <c r="HN64" s="38"/>
      <c r="HO64" s="409">
        <f t="shared" si="47"/>
        <v>251474000</v>
      </c>
    </row>
    <row r="65" spans="1:223" ht="13.5" customHeight="1">
      <c r="A65" s="188" t="s">
        <v>103</v>
      </c>
      <c r="B65" s="38"/>
      <c r="C65" s="189">
        <v>1756079</v>
      </c>
      <c r="D65" s="38"/>
      <c r="E65" s="189">
        <v>1751841</v>
      </c>
      <c r="F65" s="38"/>
      <c r="G65" s="189">
        <v>1869071</v>
      </c>
      <c r="H65" s="38"/>
      <c r="I65" s="189">
        <v>2580190</v>
      </c>
      <c r="J65" s="38"/>
      <c r="K65" s="189">
        <v>2555300.5810000002</v>
      </c>
      <c r="L65" s="38"/>
      <c r="M65" s="189">
        <v>2563503</v>
      </c>
      <c r="N65" s="38"/>
      <c r="O65" s="189">
        <v>2739677</v>
      </c>
      <c r="P65" s="38"/>
      <c r="Q65" s="189">
        <v>4886198</v>
      </c>
      <c r="R65" s="38"/>
      <c r="S65" s="189">
        <v>4493025</v>
      </c>
      <c r="T65" s="38"/>
      <c r="U65" s="189">
        <v>4142621</v>
      </c>
      <c r="V65" s="38"/>
      <c r="W65" s="189">
        <v>3955732</v>
      </c>
      <c r="X65" s="38"/>
      <c r="Y65" s="189">
        <v>3751445</v>
      </c>
      <c r="Z65" s="38"/>
      <c r="AA65" s="189">
        <v>3808944</v>
      </c>
      <c r="AB65" s="38"/>
      <c r="AC65" s="189">
        <v>3880801</v>
      </c>
      <c r="AD65" s="38"/>
      <c r="AE65" s="189">
        <v>3762999</v>
      </c>
      <c r="AF65" s="38"/>
      <c r="AG65" s="189">
        <v>3682389</v>
      </c>
      <c r="AH65" s="38"/>
      <c r="AI65" s="189">
        <v>3909454</v>
      </c>
      <c r="AJ65" s="38"/>
      <c r="AK65" s="189">
        <v>3502993</v>
      </c>
      <c r="AL65" s="38"/>
      <c r="AM65" s="189">
        <v>3594965</v>
      </c>
      <c r="AN65" s="38"/>
      <c r="AO65" s="189">
        <v>3476969</v>
      </c>
      <c r="AP65" s="38"/>
      <c r="AQ65" s="189">
        <v>3809058</v>
      </c>
      <c r="AR65" s="38"/>
      <c r="AS65" s="189">
        <v>3883381</v>
      </c>
      <c r="AT65" s="38"/>
      <c r="AU65" s="189">
        <v>3913707</v>
      </c>
      <c r="AV65" s="38"/>
      <c r="AW65" s="189">
        <v>3028662</v>
      </c>
      <c r="AX65" s="38"/>
      <c r="AY65" s="189">
        <v>3038314</v>
      </c>
      <c r="AZ65" s="38"/>
      <c r="BA65" s="189">
        <v>2976539</v>
      </c>
      <c r="BB65" s="38"/>
      <c r="BC65" s="189">
        <v>2914629</v>
      </c>
      <c r="BD65" s="38"/>
      <c r="BE65" s="189">
        <v>3062490</v>
      </c>
      <c r="BF65" s="38"/>
      <c r="BG65" s="189">
        <v>3069341</v>
      </c>
      <c r="BH65" s="38"/>
      <c r="BI65" s="189">
        <v>3102439</v>
      </c>
      <c r="BJ65" s="38"/>
      <c r="BK65" s="189">
        <v>3692308.844</v>
      </c>
      <c r="BL65" s="38"/>
      <c r="BM65" s="411">
        <v>3397437.9408299997</v>
      </c>
      <c r="BN65" s="38"/>
      <c r="BO65" s="411">
        <v>3666686.0511599989</v>
      </c>
      <c r="BP65" s="38"/>
      <c r="BQ65" s="411">
        <v>4791755</v>
      </c>
      <c r="BR65" s="38"/>
      <c r="BS65" s="412">
        <v>4629742000</v>
      </c>
      <c r="BT65" s="38"/>
      <c r="BU65" s="412">
        <v>5306679047.6599998</v>
      </c>
      <c r="BV65" s="38"/>
      <c r="BW65" s="412">
        <v>6007867000</v>
      </c>
      <c r="BX65" s="38"/>
      <c r="BY65" s="412">
        <v>6935269000</v>
      </c>
      <c r="BZ65" s="38"/>
      <c r="CA65" s="412">
        <v>7172453000</v>
      </c>
      <c r="CB65" s="38"/>
      <c r="CC65" s="412">
        <v>7237875000</v>
      </c>
      <c r="CD65" s="38"/>
      <c r="CE65" s="412">
        <v>7584999000</v>
      </c>
      <c r="CF65" s="38"/>
      <c r="CG65" s="412">
        <f>[16]BS_PT!$Q$69</f>
        <v>7685844000</v>
      </c>
      <c r="CH65" s="38"/>
      <c r="CI65" s="412">
        <v>7941117000</v>
      </c>
      <c r="CJ65" s="38"/>
      <c r="CK65" s="412">
        <v>7793749000</v>
      </c>
      <c r="CL65" s="38"/>
      <c r="CM65" s="412">
        <v>8716450000</v>
      </c>
      <c r="CN65" s="38"/>
      <c r="CO65" s="412">
        <v>9796649000</v>
      </c>
      <c r="CP65" s="38"/>
      <c r="CQ65" s="412">
        <v>9925856000</v>
      </c>
      <c r="CR65" s="38"/>
      <c r="CS65" s="412">
        <f>SUM(CS55:CS64)</f>
        <v>9717088000</v>
      </c>
      <c r="CT65" s="38"/>
      <c r="CU65" s="412">
        <f>SUM(CU55:CU64)</f>
        <v>10813195000</v>
      </c>
      <c r="CV65" s="38"/>
      <c r="CW65" s="412">
        <v>10922178000</v>
      </c>
      <c r="CX65" s="38"/>
      <c r="CY65" s="412">
        <v>11216225000</v>
      </c>
      <c r="CZ65" s="38"/>
      <c r="DA65" s="412">
        <v>11019072000</v>
      </c>
      <c r="DB65" s="38"/>
      <c r="DC65" s="541"/>
      <c r="DD65" s="38"/>
      <c r="DE65" s="412">
        <v>11335550000</v>
      </c>
      <c r="DF65" s="38"/>
      <c r="DG65" s="412">
        <v>11016748000</v>
      </c>
      <c r="DH65" s="38"/>
      <c r="DI65" s="188" t="s">
        <v>102</v>
      </c>
      <c r="DJ65" s="38"/>
      <c r="DK65" s="189">
        <v>1756079</v>
      </c>
      <c r="DL65" s="38"/>
      <c r="DM65" s="189">
        <v>1751841</v>
      </c>
      <c r="DN65" s="38"/>
      <c r="DO65" s="189">
        <v>1869071</v>
      </c>
      <c r="DP65" s="38"/>
      <c r="DQ65" s="189">
        <v>2580190</v>
      </c>
      <c r="DR65" s="38"/>
      <c r="DS65" s="189">
        <v>2555300.5810000002</v>
      </c>
      <c r="DT65" s="38"/>
      <c r="DU65" s="189">
        <v>2563503</v>
      </c>
      <c r="DV65" s="38"/>
      <c r="DW65" s="189">
        <v>2739677</v>
      </c>
      <c r="DX65" s="38"/>
      <c r="DY65" s="189">
        <v>4886198</v>
      </c>
      <c r="DZ65" s="38"/>
      <c r="EA65" s="189">
        <v>4493025</v>
      </c>
      <c r="EB65" s="38"/>
      <c r="EC65" s="189">
        <v>4142621</v>
      </c>
      <c r="ED65" s="38"/>
      <c r="EE65" s="189">
        <v>3955732</v>
      </c>
      <c r="EF65" s="38"/>
      <c r="EG65" s="189">
        <v>3751445</v>
      </c>
      <c r="EH65" s="38"/>
      <c r="EI65" s="189">
        <v>3808944</v>
      </c>
      <c r="EJ65" s="38"/>
      <c r="EK65" s="189">
        <v>3880801</v>
      </c>
      <c r="EL65" s="38"/>
      <c r="EM65" s="189">
        <v>3762999</v>
      </c>
      <c r="EN65" s="38"/>
      <c r="EO65" s="189">
        <v>3682389</v>
      </c>
      <c r="EP65" s="38"/>
      <c r="EQ65" s="189">
        <v>3909454</v>
      </c>
      <c r="ER65" s="38"/>
      <c r="ES65" s="189">
        <v>3502993</v>
      </c>
      <c r="ET65" s="38"/>
      <c r="EU65" s="189">
        <v>3594965</v>
      </c>
      <c r="EV65" s="38"/>
      <c r="EW65" s="189">
        <v>3476969</v>
      </c>
      <c r="EX65" s="38"/>
      <c r="EY65" s="189">
        <v>3809058</v>
      </c>
      <c r="EZ65" s="38"/>
      <c r="FA65" s="189">
        <v>3883381</v>
      </c>
      <c r="FB65" s="38"/>
      <c r="FC65" s="189">
        <v>3913707</v>
      </c>
      <c r="FD65" s="38"/>
      <c r="FE65" s="189">
        <v>3028662</v>
      </c>
      <c r="FF65" s="38"/>
      <c r="FG65" s="189">
        <v>3038314</v>
      </c>
      <c r="FH65" s="38"/>
      <c r="FI65" s="189">
        <v>2976539</v>
      </c>
      <c r="FJ65" s="38"/>
      <c r="FK65" s="189">
        <v>2914629</v>
      </c>
      <c r="FL65" s="38"/>
      <c r="FM65" s="189">
        <v>3062490</v>
      </c>
      <c r="FN65" s="38"/>
      <c r="FO65" s="189">
        <v>3069341</v>
      </c>
      <c r="FP65" s="38"/>
      <c r="FQ65" s="189">
        <v>3102439</v>
      </c>
      <c r="FR65" s="38"/>
      <c r="FS65" s="189">
        <v>3692308.844</v>
      </c>
      <c r="FT65" s="38"/>
      <c r="FU65" s="189">
        <v>3397437.9408299997</v>
      </c>
      <c r="FV65" s="38"/>
      <c r="FW65" s="189">
        <v>3666686.0511599989</v>
      </c>
      <c r="FX65" s="38"/>
      <c r="FY65" s="189">
        <v>4791755</v>
      </c>
      <c r="FZ65" s="38"/>
      <c r="GA65" s="412">
        <v>4629742000</v>
      </c>
      <c r="GB65" s="38"/>
      <c r="GC65" s="412">
        <v>5306679047.6599998</v>
      </c>
      <c r="GD65" s="38"/>
      <c r="GE65" s="412">
        <f t="shared" si="10"/>
        <v>6007867000</v>
      </c>
      <c r="GF65" s="38"/>
      <c r="GG65" s="412">
        <f t="shared" si="11"/>
        <v>6935269000</v>
      </c>
      <c r="GH65" s="38"/>
      <c r="GI65" s="412">
        <f t="shared" si="12"/>
        <v>7172453000</v>
      </c>
      <c r="GJ65" s="38"/>
      <c r="GK65" s="412">
        <f t="shared" si="13"/>
        <v>7237875000</v>
      </c>
      <c r="GL65" s="38"/>
      <c r="GM65" s="412">
        <f t="shared" si="14"/>
        <v>7584999000</v>
      </c>
      <c r="GN65" s="38"/>
      <c r="GO65" s="412">
        <f t="shared" si="15"/>
        <v>7685844000</v>
      </c>
      <c r="GP65" s="38"/>
      <c r="GQ65" s="412">
        <f t="shared" si="39"/>
        <v>7941117000</v>
      </c>
      <c r="GR65" s="38"/>
      <c r="GS65" s="412">
        <f t="shared" si="40"/>
        <v>7793749000</v>
      </c>
      <c r="GT65" s="38"/>
      <c r="GU65" s="412">
        <f t="shared" si="41"/>
        <v>8716450000</v>
      </c>
      <c r="GV65" s="38"/>
      <c r="GW65" s="412">
        <f t="shared" si="42"/>
        <v>9796649000</v>
      </c>
      <c r="GX65" s="38"/>
      <c r="GY65" s="412">
        <f>CQ65</f>
        <v>9925856000</v>
      </c>
      <c r="GZ65" s="38"/>
      <c r="HA65" s="412">
        <f>CS65</f>
        <v>9717088000</v>
      </c>
      <c r="HB65" s="38"/>
      <c r="HC65" s="412">
        <f t="shared" si="43"/>
        <v>10813195000</v>
      </c>
      <c r="HD65" s="38"/>
      <c r="HE65" s="412">
        <f t="shared" si="44"/>
        <v>10922178000</v>
      </c>
      <c r="HF65" s="38"/>
      <c r="HG65" s="412">
        <f t="shared" si="45"/>
        <v>11216225000</v>
      </c>
      <c r="HH65" s="38"/>
      <c r="HI65" s="412">
        <f t="shared" si="46"/>
        <v>11019072000</v>
      </c>
      <c r="HJ65" s="38"/>
      <c r="HK65" s="541"/>
      <c r="HL65" s="38"/>
      <c r="HM65" s="412">
        <f t="shared" si="47"/>
        <v>11335550000</v>
      </c>
      <c r="HN65" s="38"/>
      <c r="HO65" s="412">
        <f t="shared" si="47"/>
        <v>11016748000</v>
      </c>
    </row>
    <row r="66" spans="1:223" ht="4.5" customHeight="1">
      <c r="A66" s="17"/>
      <c r="B66" s="38"/>
      <c r="C66" s="80"/>
      <c r="D66" s="38"/>
      <c r="E66" s="80"/>
      <c r="F66" s="38"/>
      <c r="G66" s="80"/>
      <c r="H66" s="38"/>
      <c r="I66" s="80"/>
      <c r="J66" s="38"/>
      <c r="K66" s="80"/>
      <c r="L66" s="38"/>
      <c r="M66" s="80"/>
      <c r="N66" s="38"/>
      <c r="O66" s="80"/>
      <c r="P66" s="38"/>
      <c r="Q66" s="80"/>
      <c r="R66" s="38"/>
      <c r="S66" s="80"/>
      <c r="T66" s="38"/>
      <c r="U66" s="80"/>
      <c r="V66" s="38"/>
      <c r="W66" s="80"/>
      <c r="X66" s="38"/>
      <c r="Y66" s="80"/>
      <c r="Z66" s="38"/>
      <c r="AA66" s="80"/>
      <c r="AB66" s="38"/>
      <c r="AC66" s="80"/>
      <c r="AD66" s="38"/>
      <c r="AE66" s="80"/>
      <c r="AF66" s="38"/>
      <c r="AG66" s="80"/>
      <c r="AH66" s="38"/>
      <c r="AI66" s="80"/>
      <c r="AJ66" s="38"/>
      <c r="AK66" s="80"/>
      <c r="AL66" s="38"/>
      <c r="AM66" s="80"/>
      <c r="AN66" s="38"/>
      <c r="AO66" s="80"/>
      <c r="AP66" s="38"/>
      <c r="AQ66" s="80"/>
      <c r="AR66" s="38"/>
      <c r="AS66" s="80"/>
      <c r="AT66" s="38"/>
      <c r="AU66" s="80"/>
      <c r="AV66" s="38"/>
      <c r="AW66" s="80"/>
      <c r="AX66" s="38"/>
      <c r="AY66" s="80"/>
      <c r="AZ66" s="38"/>
      <c r="BA66" s="80"/>
      <c r="BB66" s="38"/>
      <c r="BC66" s="80"/>
      <c r="BD66" s="38"/>
      <c r="BE66" s="80"/>
      <c r="BF66" s="38"/>
      <c r="BG66" s="80"/>
      <c r="BH66" s="38"/>
      <c r="BI66" s="80"/>
      <c r="BJ66" s="38"/>
      <c r="BK66" s="80"/>
      <c r="BL66" s="38"/>
      <c r="BM66" s="80">
        <v>0</v>
      </c>
      <c r="BN66" s="38"/>
      <c r="BO66" s="80"/>
      <c r="BP66" s="38"/>
      <c r="BQ66" s="80"/>
      <c r="BR66" s="38"/>
      <c r="BS66" s="17"/>
      <c r="BT66" s="38"/>
      <c r="BU66" s="17"/>
      <c r="BV66" s="38"/>
      <c r="BW66" s="17"/>
      <c r="BX66" s="38"/>
      <c r="BY66" s="17"/>
      <c r="BZ66" s="38"/>
      <c r="CA66" s="17"/>
      <c r="CB66" s="38"/>
      <c r="CC66" s="17"/>
      <c r="CD66" s="38"/>
      <c r="CE66" s="17"/>
      <c r="CF66" s="38"/>
      <c r="CG66" s="17"/>
      <c r="CH66" s="38"/>
      <c r="CI66" s="17"/>
      <c r="CJ66" s="38"/>
      <c r="CK66" s="17"/>
      <c r="CL66" s="38"/>
      <c r="CM66" s="17"/>
      <c r="CN66" s="38"/>
      <c r="CO66" s="17"/>
      <c r="CP66" s="38"/>
      <c r="CQ66" s="17"/>
      <c r="CR66" s="38"/>
      <c r="CS66" s="17"/>
      <c r="CT66" s="38"/>
      <c r="CU66" s="17"/>
      <c r="CV66" s="38"/>
      <c r="CW66" s="17"/>
      <c r="CX66" s="38"/>
      <c r="CY66" s="17"/>
      <c r="CZ66" s="38"/>
      <c r="DA66" s="17"/>
      <c r="DB66" s="38"/>
      <c r="DC66" s="540"/>
      <c r="DD66" s="38"/>
      <c r="DE66" s="17"/>
      <c r="DF66" s="38"/>
      <c r="DG66" s="17"/>
      <c r="DH66" s="38"/>
      <c r="DI66" s="17"/>
      <c r="DJ66" s="38"/>
      <c r="DK66" s="80"/>
      <c r="DL66" s="38"/>
      <c r="DM66" s="80"/>
      <c r="DN66" s="38"/>
      <c r="DO66" s="80"/>
      <c r="DP66" s="38"/>
      <c r="DQ66" s="80"/>
      <c r="DR66" s="38"/>
      <c r="DS66" s="80"/>
      <c r="DT66" s="38"/>
      <c r="DU66" s="80"/>
      <c r="DV66" s="38"/>
      <c r="DW66" s="80"/>
      <c r="DX66" s="38"/>
      <c r="DY66" s="80"/>
      <c r="DZ66" s="38"/>
      <c r="EA66" s="80"/>
      <c r="EB66" s="38"/>
      <c r="EC66" s="80"/>
      <c r="ED66" s="38"/>
      <c r="EE66" s="80"/>
      <c r="EF66" s="38"/>
      <c r="EG66" s="80"/>
      <c r="EH66" s="38"/>
      <c r="EI66" s="80"/>
      <c r="EJ66" s="38"/>
      <c r="EK66" s="80"/>
      <c r="EL66" s="38"/>
      <c r="EM66" s="80"/>
      <c r="EN66" s="38"/>
      <c r="EO66" s="80"/>
      <c r="EP66" s="38"/>
      <c r="EQ66" s="80"/>
      <c r="ER66" s="38"/>
      <c r="ES66" s="80"/>
      <c r="ET66" s="38"/>
      <c r="EU66" s="80"/>
      <c r="EV66" s="38"/>
      <c r="EW66" s="80"/>
      <c r="EX66" s="38"/>
      <c r="EY66" s="80"/>
      <c r="EZ66" s="38"/>
      <c r="FA66" s="80"/>
      <c r="FB66" s="38"/>
      <c r="FC66" s="80"/>
      <c r="FD66" s="38"/>
      <c r="FE66" s="80"/>
      <c r="FF66" s="38"/>
      <c r="FG66" s="80"/>
      <c r="FH66" s="38"/>
      <c r="FI66" s="80"/>
      <c r="FJ66" s="38"/>
      <c r="FK66" s="80"/>
      <c r="FL66" s="38"/>
      <c r="FM66" s="80"/>
      <c r="FN66" s="38"/>
      <c r="FO66" s="80"/>
      <c r="FP66" s="38"/>
      <c r="FQ66" s="80"/>
      <c r="FR66" s="38"/>
      <c r="FS66" s="80"/>
      <c r="FT66" s="38"/>
      <c r="FU66" s="80"/>
      <c r="FV66" s="38"/>
      <c r="FW66" s="80"/>
      <c r="FX66" s="38"/>
      <c r="FY66" s="80"/>
      <c r="FZ66" s="38"/>
      <c r="GA66" s="17"/>
      <c r="GB66" s="38"/>
      <c r="GC66" s="17">
        <v>0</v>
      </c>
      <c r="GD66" s="38"/>
      <c r="GE66" s="17"/>
      <c r="GF66" s="38"/>
      <c r="GG66" s="17"/>
      <c r="GH66" s="38"/>
      <c r="GI66" s="17"/>
      <c r="GJ66" s="38"/>
      <c r="GK66" s="17"/>
      <c r="GL66" s="38"/>
      <c r="GM66" s="17"/>
      <c r="GN66" s="38"/>
      <c r="GO66" s="17"/>
      <c r="GP66" s="38"/>
      <c r="GQ66" s="17"/>
      <c r="GR66" s="38"/>
      <c r="GS66" s="17"/>
      <c r="GT66" s="38"/>
      <c r="GU66" s="17"/>
      <c r="GV66" s="38"/>
      <c r="GW66" s="17"/>
      <c r="GX66" s="38"/>
      <c r="GY66" s="17"/>
      <c r="GZ66" s="38"/>
      <c r="HA66" s="17"/>
      <c r="HB66" s="38"/>
      <c r="HC66" s="17"/>
      <c r="HD66" s="38"/>
      <c r="HE66" s="17"/>
      <c r="HF66" s="38"/>
      <c r="HG66" s="17"/>
      <c r="HH66" s="38"/>
      <c r="HI66" s="17"/>
      <c r="HJ66" s="38"/>
      <c r="HK66" s="540"/>
      <c r="HL66" s="38"/>
      <c r="HM66" s="17"/>
      <c r="HN66" s="38"/>
      <c r="HO66" s="17"/>
    </row>
    <row r="67" spans="1:223" ht="15" customHeight="1">
      <c r="A67" s="112" t="s">
        <v>720</v>
      </c>
      <c r="B67" s="25"/>
      <c r="C67" s="113"/>
      <c r="D67" s="25"/>
      <c r="E67" s="113"/>
      <c r="F67" s="25"/>
      <c r="G67" s="113"/>
      <c r="H67" s="25"/>
      <c r="I67" s="113"/>
      <c r="J67" s="25"/>
      <c r="K67" s="113"/>
      <c r="L67" s="25"/>
      <c r="M67" s="113"/>
      <c r="N67" s="25"/>
      <c r="O67" s="113"/>
      <c r="P67" s="25"/>
      <c r="Q67" s="113"/>
      <c r="R67" s="25"/>
      <c r="S67" s="113"/>
      <c r="T67" s="25"/>
      <c r="U67" s="113"/>
      <c r="V67" s="25"/>
      <c r="W67" s="113"/>
      <c r="X67" s="25"/>
      <c r="Y67" s="113"/>
      <c r="Z67" s="25"/>
      <c r="AA67" s="113"/>
      <c r="AB67" s="25"/>
      <c r="AC67" s="113"/>
      <c r="AD67" s="25"/>
      <c r="AE67" s="113"/>
      <c r="AF67" s="25"/>
      <c r="AG67" s="113"/>
      <c r="AH67" s="25"/>
      <c r="AI67" s="113"/>
      <c r="AJ67" s="25"/>
      <c r="AK67" s="113"/>
      <c r="AL67" s="25"/>
      <c r="AM67" s="113"/>
      <c r="AN67" s="25"/>
      <c r="AO67" s="113"/>
      <c r="AP67" s="25"/>
      <c r="AQ67" s="113"/>
      <c r="AR67" s="25"/>
      <c r="AS67" s="113"/>
      <c r="AT67" s="25"/>
      <c r="AU67" s="113"/>
      <c r="AV67" s="25"/>
      <c r="AW67" s="113"/>
      <c r="AX67" s="25"/>
      <c r="AY67" s="113"/>
      <c r="AZ67" s="25"/>
      <c r="BA67" s="113"/>
      <c r="BB67" s="25"/>
      <c r="BC67" s="113"/>
      <c r="BD67" s="25"/>
      <c r="BE67" s="113"/>
      <c r="BF67" s="25"/>
      <c r="BG67" s="113">
        <f>+BG65+BG52</f>
        <v>3691619</v>
      </c>
      <c r="BH67" s="25"/>
      <c r="BI67" s="113">
        <f>+BI65+BI52</f>
        <v>3782966</v>
      </c>
      <c r="BJ67" s="25"/>
      <c r="BK67" s="113">
        <f>+BK65+BK52</f>
        <v>4392670.1390000004</v>
      </c>
      <c r="BL67" s="25"/>
      <c r="BM67" s="269">
        <f>+BM65+BM52</f>
        <v>4044241.9833999998</v>
      </c>
      <c r="BN67" s="25"/>
      <c r="BO67" s="269">
        <f>+BO65+BO52</f>
        <v>4351438.3629599987</v>
      </c>
      <c r="BP67" s="25"/>
      <c r="BQ67" s="269">
        <f>+BQ65+BQ52</f>
        <v>5551615</v>
      </c>
      <c r="BR67" s="25"/>
      <c r="BS67" s="348">
        <f>+BS65+BS52</f>
        <v>5686303000</v>
      </c>
      <c r="BT67" s="25"/>
      <c r="BU67" s="348">
        <f>+BU65+BU52</f>
        <v>6303180446.46</v>
      </c>
      <c r="BV67" s="25"/>
      <c r="BW67" s="348">
        <f>+BW65+BW52</f>
        <v>7047762000</v>
      </c>
      <c r="BX67" s="25"/>
      <c r="BY67" s="348">
        <f>+BY65+BY52</f>
        <v>8123047000</v>
      </c>
      <c r="BZ67" s="25"/>
      <c r="CA67" s="348">
        <f>+CA65+CA52</f>
        <v>8098596000</v>
      </c>
      <c r="CB67" s="25"/>
      <c r="CC67" s="348">
        <f>+CC65+CC52</f>
        <v>8079517000</v>
      </c>
      <c r="CD67" s="25"/>
      <c r="CE67" s="348">
        <f>+CE65+CE52</f>
        <v>8480117000</v>
      </c>
      <c r="CF67" s="25"/>
      <c r="CG67" s="348">
        <f>+CG65+CG52</f>
        <v>8806197000</v>
      </c>
      <c r="CH67" s="25"/>
      <c r="CI67" s="348">
        <f>+CI65+CI52</f>
        <v>9179159000</v>
      </c>
      <c r="CJ67" s="25"/>
      <c r="CK67" s="348">
        <f>+CK65+CK52</f>
        <v>9210879000</v>
      </c>
      <c r="CL67" s="25"/>
      <c r="CM67" s="348">
        <f>+CM65+CM52</f>
        <v>10149446000</v>
      </c>
      <c r="CN67" s="25"/>
      <c r="CO67" s="348">
        <f>+CO65+CO52</f>
        <v>11075953000</v>
      </c>
      <c r="CP67" s="25"/>
      <c r="CQ67" s="348">
        <f>+CQ65+CQ52</f>
        <v>10901161000</v>
      </c>
      <c r="CR67" s="25"/>
      <c r="CS67" s="348">
        <f>+CS65+CS52</f>
        <v>10738605000</v>
      </c>
      <c r="CT67" s="25"/>
      <c r="CU67" s="348">
        <f>+CU65+CU52</f>
        <v>11945344000</v>
      </c>
      <c r="CV67" s="25"/>
      <c r="CW67" s="348">
        <v>12111322000</v>
      </c>
      <c r="CX67" s="25"/>
      <c r="CY67" s="348">
        <v>12770564000</v>
      </c>
      <c r="CZ67" s="25"/>
      <c r="DA67" s="348">
        <v>12769349000</v>
      </c>
      <c r="DB67" s="25"/>
      <c r="DC67" s="538"/>
      <c r="DD67" s="25"/>
      <c r="DE67" s="348">
        <v>13043877000</v>
      </c>
      <c r="DF67" s="25"/>
      <c r="DG67" s="348">
        <v>13225724000</v>
      </c>
      <c r="DH67" s="25"/>
      <c r="DI67" s="112"/>
      <c r="DJ67" s="25"/>
      <c r="DK67" s="113"/>
      <c r="DL67" s="25"/>
      <c r="DM67" s="113"/>
      <c r="DN67" s="25"/>
      <c r="DO67" s="113"/>
      <c r="DP67" s="25"/>
      <c r="DQ67" s="113"/>
      <c r="DR67" s="25"/>
      <c r="DS67" s="113"/>
      <c r="DT67" s="25"/>
      <c r="DU67" s="113"/>
      <c r="DV67" s="25"/>
      <c r="DW67" s="113"/>
      <c r="DX67" s="25"/>
      <c r="DY67" s="113"/>
      <c r="DZ67" s="25"/>
      <c r="EA67" s="113"/>
      <c r="EB67" s="25"/>
      <c r="EC67" s="113"/>
      <c r="ED67" s="25"/>
      <c r="EE67" s="113"/>
      <c r="EF67" s="25"/>
      <c r="EG67" s="113"/>
      <c r="EH67" s="25"/>
      <c r="EI67" s="113"/>
      <c r="EJ67" s="25"/>
      <c r="EK67" s="113"/>
      <c r="EL67" s="25"/>
      <c r="EM67" s="113"/>
      <c r="EN67" s="25"/>
      <c r="EO67" s="113"/>
      <c r="EP67" s="25"/>
      <c r="EQ67" s="113"/>
      <c r="ER67" s="25"/>
      <c r="ES67" s="113"/>
      <c r="ET67" s="25"/>
      <c r="EU67" s="113"/>
      <c r="EV67" s="25"/>
      <c r="EW67" s="113"/>
      <c r="EX67" s="25"/>
      <c r="EY67" s="113"/>
      <c r="EZ67" s="25"/>
      <c r="FA67" s="113"/>
      <c r="FB67" s="25"/>
      <c r="FC67" s="113"/>
      <c r="FD67" s="25"/>
      <c r="FE67" s="113"/>
      <c r="FF67" s="25"/>
      <c r="FG67" s="113"/>
      <c r="FH67" s="25"/>
      <c r="FI67" s="113"/>
      <c r="FJ67" s="25"/>
      <c r="FK67" s="113"/>
      <c r="FL67" s="25"/>
      <c r="FM67" s="113"/>
      <c r="FN67" s="25"/>
      <c r="FO67" s="113"/>
      <c r="FP67" s="25"/>
      <c r="FQ67" s="113"/>
      <c r="FR67" s="25"/>
      <c r="FS67" s="113"/>
      <c r="FT67" s="25"/>
      <c r="FU67" s="113"/>
      <c r="FV67" s="25"/>
      <c r="FW67" s="113"/>
      <c r="FX67" s="25"/>
      <c r="FY67" s="113"/>
      <c r="FZ67" s="25"/>
      <c r="GA67" s="348"/>
      <c r="GB67" s="25"/>
      <c r="GC67" s="348"/>
      <c r="GD67" s="25"/>
      <c r="GE67" s="348"/>
      <c r="GF67" s="25"/>
      <c r="GG67" s="348"/>
      <c r="GH67" s="25"/>
      <c r="GI67" s="348"/>
      <c r="GJ67" s="25"/>
      <c r="GK67" s="348"/>
      <c r="GL67" s="25"/>
      <c r="GM67" s="348"/>
      <c r="GN67" s="25"/>
      <c r="GO67" s="348"/>
      <c r="GP67" s="25"/>
      <c r="GQ67" s="348"/>
      <c r="GR67" s="25"/>
      <c r="GS67" s="348"/>
      <c r="GT67" s="25"/>
      <c r="GU67" s="348"/>
      <c r="GV67" s="25"/>
      <c r="GW67" s="348"/>
      <c r="GX67" s="25"/>
      <c r="GY67" s="348"/>
      <c r="GZ67" s="25"/>
      <c r="HA67" s="348"/>
      <c r="HB67" s="25"/>
      <c r="HC67" s="348">
        <f>+CU67</f>
        <v>11945344000</v>
      </c>
      <c r="HD67" s="25"/>
      <c r="HE67" s="348">
        <f>+CW67</f>
        <v>12111322000</v>
      </c>
      <c r="HF67" s="25"/>
      <c r="HG67" s="348">
        <f>+CY67</f>
        <v>12770564000</v>
      </c>
      <c r="HH67" s="25"/>
      <c r="HI67" s="348">
        <f>+DA67</f>
        <v>12769349000</v>
      </c>
      <c r="HJ67" s="25"/>
      <c r="HK67" s="538"/>
      <c r="HL67" s="25"/>
      <c r="HM67" s="348">
        <f>+DE67</f>
        <v>13043877000</v>
      </c>
      <c r="HN67" s="25"/>
      <c r="HO67" s="348">
        <f>+DG67</f>
        <v>13225724000</v>
      </c>
    </row>
    <row r="68" spans="1:223" ht="4.5" customHeight="1">
      <c r="A68" s="17"/>
      <c r="B68" s="38"/>
      <c r="C68" s="80"/>
      <c r="D68" s="38"/>
      <c r="E68" s="80"/>
      <c r="F68" s="38"/>
      <c r="G68" s="80"/>
      <c r="H68" s="38"/>
      <c r="I68" s="80"/>
      <c r="J68" s="38"/>
      <c r="K68" s="80"/>
      <c r="L68" s="38"/>
      <c r="M68" s="80"/>
      <c r="N68" s="38"/>
      <c r="O68" s="80"/>
      <c r="P68" s="38"/>
      <c r="Q68" s="80"/>
      <c r="R68" s="38"/>
      <c r="S68" s="80"/>
      <c r="T68" s="38"/>
      <c r="U68" s="80"/>
      <c r="V68" s="38"/>
      <c r="W68" s="80"/>
      <c r="X68" s="38"/>
      <c r="Y68" s="80"/>
      <c r="Z68" s="38"/>
      <c r="AA68" s="80"/>
      <c r="AB68" s="38"/>
      <c r="AC68" s="80"/>
      <c r="AD68" s="38"/>
      <c r="AE68" s="80"/>
      <c r="AF68" s="38"/>
      <c r="AG68" s="80"/>
      <c r="AH68" s="38"/>
      <c r="AI68" s="80"/>
      <c r="AJ68" s="38"/>
      <c r="AK68" s="80"/>
      <c r="AL68" s="38"/>
      <c r="AM68" s="80"/>
      <c r="AN68" s="38"/>
      <c r="AO68" s="80"/>
      <c r="AP68" s="38"/>
      <c r="AQ68" s="80"/>
      <c r="AR68" s="38"/>
      <c r="AS68" s="80"/>
      <c r="AT68" s="38"/>
      <c r="AU68" s="80"/>
      <c r="AV68" s="38"/>
      <c r="AW68" s="80"/>
      <c r="AX68" s="38"/>
      <c r="AY68" s="80"/>
      <c r="AZ68" s="38"/>
      <c r="BA68" s="80"/>
      <c r="BB68" s="38"/>
      <c r="BC68" s="80"/>
      <c r="BD68" s="38"/>
      <c r="BE68" s="80"/>
      <c r="BF68" s="38"/>
      <c r="BG68" s="80"/>
      <c r="BH68" s="38"/>
      <c r="BI68" s="80"/>
      <c r="BJ68" s="38"/>
      <c r="BK68" s="80"/>
      <c r="BL68" s="38"/>
      <c r="BM68" s="80">
        <v>0</v>
      </c>
      <c r="BN68" s="38"/>
      <c r="BO68" s="80"/>
      <c r="BP68" s="38"/>
      <c r="BQ68" s="80"/>
      <c r="BR68" s="38"/>
      <c r="BS68" s="17"/>
      <c r="BT68" s="38"/>
      <c r="BU68" s="17"/>
      <c r="BV68" s="38"/>
      <c r="BW68" s="17"/>
      <c r="BX68" s="38"/>
      <c r="BY68" s="17"/>
      <c r="BZ68" s="38"/>
      <c r="CA68" s="17"/>
      <c r="CB68" s="38"/>
      <c r="CC68" s="17"/>
      <c r="CD68" s="38"/>
      <c r="CE68" s="17"/>
      <c r="CF68" s="38"/>
      <c r="CG68" s="17"/>
      <c r="CH68" s="38"/>
      <c r="CI68" s="17"/>
      <c r="CJ68" s="38"/>
      <c r="CK68" s="17"/>
      <c r="CL68" s="38"/>
      <c r="CM68" s="17"/>
      <c r="CN68" s="38"/>
      <c r="CO68" s="17"/>
      <c r="CP68" s="38"/>
      <c r="CQ68" s="17"/>
      <c r="CR68" s="38"/>
      <c r="CS68" s="17"/>
      <c r="CT68" s="38"/>
      <c r="CU68" s="17"/>
      <c r="CV68" s="38"/>
      <c r="CW68" s="17"/>
      <c r="CX68" s="38"/>
      <c r="CY68" s="17"/>
      <c r="CZ68" s="38"/>
      <c r="DA68" s="17"/>
      <c r="DB68" s="38"/>
      <c r="DC68" s="540"/>
      <c r="DD68" s="38"/>
      <c r="DE68" s="17"/>
      <c r="DF68" s="38"/>
      <c r="DG68" s="17"/>
      <c r="DH68" s="38"/>
      <c r="DI68" s="17"/>
      <c r="DJ68" s="38"/>
      <c r="DK68" s="80"/>
      <c r="DL68" s="38"/>
      <c r="DM68" s="80"/>
      <c r="DN68" s="38"/>
      <c r="DO68" s="80"/>
      <c r="DP68" s="38"/>
      <c r="DQ68" s="80"/>
      <c r="DR68" s="38"/>
      <c r="DS68" s="80"/>
      <c r="DT68" s="38"/>
      <c r="DU68" s="80"/>
      <c r="DV68" s="38"/>
      <c r="DW68" s="80"/>
      <c r="DX68" s="38"/>
      <c r="DY68" s="80"/>
      <c r="DZ68" s="38"/>
      <c r="EA68" s="80"/>
      <c r="EB68" s="38"/>
      <c r="EC68" s="80"/>
      <c r="ED68" s="38"/>
      <c r="EE68" s="80"/>
      <c r="EF68" s="38"/>
      <c r="EG68" s="80"/>
      <c r="EH68" s="38"/>
      <c r="EI68" s="80"/>
      <c r="EJ68" s="38"/>
      <c r="EK68" s="80"/>
      <c r="EL68" s="38"/>
      <c r="EM68" s="80"/>
      <c r="EN68" s="38"/>
      <c r="EO68" s="80"/>
      <c r="EP68" s="38"/>
      <c r="EQ68" s="80"/>
      <c r="ER68" s="38"/>
      <c r="ES68" s="80"/>
      <c r="ET68" s="38"/>
      <c r="EU68" s="80"/>
      <c r="EV68" s="38"/>
      <c r="EW68" s="80"/>
      <c r="EX68" s="38"/>
      <c r="EY68" s="80"/>
      <c r="EZ68" s="38"/>
      <c r="FA68" s="80"/>
      <c r="FB68" s="38"/>
      <c r="FC68" s="80"/>
      <c r="FD68" s="38"/>
      <c r="FE68" s="80"/>
      <c r="FF68" s="38"/>
      <c r="FG68" s="80"/>
      <c r="FH68" s="38"/>
      <c r="FI68" s="80"/>
      <c r="FJ68" s="38"/>
      <c r="FK68" s="80"/>
      <c r="FL68" s="38"/>
      <c r="FM68" s="80"/>
      <c r="FN68" s="38"/>
      <c r="FO68" s="80"/>
      <c r="FP68" s="38"/>
      <c r="FQ68" s="80"/>
      <c r="FR68" s="38"/>
      <c r="FS68" s="80"/>
      <c r="FT68" s="38"/>
      <c r="FU68" s="80"/>
      <c r="FV68" s="38"/>
      <c r="FW68" s="80"/>
      <c r="FX68" s="38"/>
      <c r="FY68" s="80"/>
      <c r="FZ68" s="38"/>
      <c r="GA68" s="17"/>
      <c r="GB68" s="38"/>
      <c r="GC68" s="17">
        <v>0</v>
      </c>
      <c r="GD68" s="38"/>
      <c r="GE68" s="17"/>
      <c r="GF68" s="38"/>
      <c r="GG68" s="17"/>
      <c r="GH68" s="38"/>
      <c r="GI68" s="17"/>
      <c r="GJ68" s="38"/>
      <c r="GK68" s="17"/>
      <c r="GL68" s="38"/>
      <c r="GM68" s="17"/>
      <c r="GN68" s="38"/>
      <c r="GO68" s="17"/>
      <c r="GP68" s="38"/>
      <c r="GQ68" s="17"/>
      <c r="GR68" s="38"/>
      <c r="GS68" s="17"/>
      <c r="GT68" s="38"/>
      <c r="GU68" s="17"/>
      <c r="GV68" s="38"/>
      <c r="GW68" s="17"/>
      <c r="GX68" s="38"/>
      <c r="GY68" s="17"/>
      <c r="GZ68" s="38"/>
      <c r="HA68" s="17"/>
      <c r="HB68" s="38"/>
      <c r="HC68" s="17"/>
      <c r="HD68" s="38"/>
      <c r="HE68" s="17"/>
      <c r="HF68" s="38"/>
      <c r="HG68" s="17"/>
      <c r="HH68" s="38"/>
      <c r="HI68" s="17"/>
      <c r="HJ68" s="38"/>
      <c r="HK68" s="540"/>
      <c r="HL68" s="38"/>
      <c r="HM68" s="17"/>
      <c r="HN68" s="38"/>
      <c r="HO68" s="17"/>
    </row>
    <row r="69" spans="1:223" ht="13.5" customHeight="1">
      <c r="A69" s="143" t="s">
        <v>177</v>
      </c>
      <c r="B69" s="38"/>
      <c r="C69" s="144">
        <v>0</v>
      </c>
      <c r="D69" s="38"/>
      <c r="E69" s="144">
        <v>0</v>
      </c>
      <c r="F69" s="38"/>
      <c r="G69" s="144">
        <v>0</v>
      </c>
      <c r="H69" s="38"/>
      <c r="I69" s="144">
        <v>0</v>
      </c>
      <c r="J69" s="38"/>
      <c r="K69" s="144">
        <v>0</v>
      </c>
      <c r="L69" s="38"/>
      <c r="M69" s="144">
        <v>0</v>
      </c>
      <c r="N69" s="38"/>
      <c r="O69" s="144">
        <v>0</v>
      </c>
      <c r="P69" s="38"/>
      <c r="Q69" s="144">
        <v>0</v>
      </c>
      <c r="R69" s="38"/>
      <c r="S69" s="144">
        <v>0</v>
      </c>
      <c r="T69" s="38"/>
      <c r="U69" s="144">
        <v>0</v>
      </c>
      <c r="V69" s="38"/>
      <c r="W69" s="144">
        <v>0</v>
      </c>
      <c r="X69" s="38"/>
      <c r="Y69" s="144">
        <v>0</v>
      </c>
      <c r="Z69" s="38"/>
      <c r="AA69" s="144">
        <v>0</v>
      </c>
      <c r="AB69" s="38"/>
      <c r="AC69" s="144">
        <v>0</v>
      </c>
      <c r="AD69" s="38"/>
      <c r="AE69" s="144">
        <v>0</v>
      </c>
      <c r="AF69" s="38"/>
      <c r="AG69" s="144">
        <v>0</v>
      </c>
      <c r="AH69" s="38"/>
      <c r="AI69" s="144">
        <v>0</v>
      </c>
      <c r="AJ69" s="38"/>
      <c r="AK69" s="144">
        <v>0</v>
      </c>
      <c r="AL69" s="38"/>
      <c r="AM69" s="144">
        <v>0</v>
      </c>
      <c r="AN69" s="38"/>
      <c r="AO69" s="144">
        <v>0</v>
      </c>
      <c r="AP69" s="38"/>
      <c r="AQ69" s="144">
        <v>0</v>
      </c>
      <c r="AR69" s="38"/>
      <c r="AS69" s="144">
        <v>0</v>
      </c>
      <c r="AT69" s="38"/>
      <c r="AU69" s="144">
        <v>0</v>
      </c>
      <c r="AV69" s="38"/>
      <c r="AW69" s="144">
        <v>0</v>
      </c>
      <c r="AX69" s="38"/>
      <c r="AY69" s="227">
        <v>0</v>
      </c>
      <c r="AZ69" s="38"/>
      <c r="BA69" s="144">
        <v>0</v>
      </c>
      <c r="BB69" s="38"/>
      <c r="BC69" s="144">
        <v>0</v>
      </c>
      <c r="BD69" s="38"/>
      <c r="BE69" s="144">
        <v>0</v>
      </c>
      <c r="BF69" s="38"/>
      <c r="BG69" s="144">
        <v>0</v>
      </c>
      <c r="BH69" s="38"/>
      <c r="BI69" s="144"/>
      <c r="BJ69" s="38"/>
      <c r="BK69" s="144"/>
      <c r="BL69" s="38"/>
      <c r="BM69" s="271">
        <v>0</v>
      </c>
      <c r="BN69" s="38"/>
      <c r="BO69" s="271"/>
      <c r="BP69" s="38"/>
      <c r="BQ69" s="271"/>
      <c r="BR69" s="38"/>
      <c r="BS69" s="271"/>
      <c r="BT69" s="38"/>
      <c r="BU69" s="271"/>
      <c r="BV69" s="38"/>
      <c r="BW69" s="271"/>
      <c r="BX69" s="38"/>
      <c r="BY69" s="271"/>
      <c r="BZ69" s="38"/>
      <c r="CA69" s="271"/>
      <c r="CB69" s="38"/>
      <c r="CC69" s="271"/>
      <c r="CD69" s="38"/>
      <c r="CE69" s="271"/>
      <c r="CF69" s="38"/>
      <c r="CG69" s="271"/>
      <c r="CH69" s="38"/>
      <c r="CI69" s="271"/>
      <c r="CJ69" s="38"/>
      <c r="CK69" s="271"/>
      <c r="CL69" s="38"/>
      <c r="CM69" s="271"/>
      <c r="CN69" s="38"/>
      <c r="CO69" s="271"/>
      <c r="CP69" s="38"/>
      <c r="CQ69" s="271"/>
      <c r="CR69" s="38"/>
      <c r="CS69" s="271"/>
      <c r="CT69" s="38"/>
      <c r="CU69" s="271"/>
      <c r="CV69" s="38"/>
      <c r="CW69" s="271"/>
      <c r="CX69" s="38"/>
      <c r="CY69" s="271"/>
      <c r="CZ69" s="38"/>
      <c r="DA69" s="271"/>
      <c r="DB69" s="38"/>
      <c r="DC69" s="550"/>
      <c r="DD69" s="38"/>
      <c r="DE69" s="271"/>
      <c r="DF69" s="38"/>
      <c r="DG69" s="271"/>
      <c r="DH69" s="38"/>
      <c r="DI69" s="143" t="s">
        <v>104</v>
      </c>
      <c r="DJ69" s="38"/>
      <c r="DK69" s="144"/>
      <c r="DL69" s="38"/>
      <c r="DM69" s="144"/>
      <c r="DN69" s="38"/>
      <c r="DO69" s="144"/>
      <c r="DP69" s="38"/>
      <c r="DQ69" s="144"/>
      <c r="DR69" s="38"/>
      <c r="DS69" s="144"/>
      <c r="DT69" s="38"/>
      <c r="DU69" s="144"/>
      <c r="DV69" s="38"/>
      <c r="DW69" s="144"/>
      <c r="DX69" s="38"/>
      <c r="DY69" s="144"/>
      <c r="DZ69" s="38"/>
      <c r="EA69" s="144"/>
      <c r="EB69" s="38"/>
      <c r="EC69" s="144"/>
      <c r="ED69" s="38"/>
      <c r="EE69" s="144"/>
      <c r="EF69" s="38"/>
      <c r="EG69" s="144"/>
      <c r="EH69" s="38"/>
      <c r="EI69" s="144"/>
      <c r="EJ69" s="38"/>
      <c r="EK69" s="144"/>
      <c r="EL69" s="38"/>
      <c r="EM69" s="144"/>
      <c r="EN69" s="38"/>
      <c r="EO69" s="144"/>
      <c r="EP69" s="38"/>
      <c r="EQ69" s="144"/>
      <c r="ER69" s="38"/>
      <c r="ES69" s="144"/>
      <c r="ET69" s="38"/>
      <c r="EU69" s="144"/>
      <c r="EV69" s="38"/>
      <c r="EW69" s="144"/>
      <c r="EX69" s="38"/>
      <c r="EY69" s="144"/>
      <c r="EZ69" s="38"/>
      <c r="FA69" s="144"/>
      <c r="FB69" s="38"/>
      <c r="FC69" s="144"/>
      <c r="FD69" s="38"/>
      <c r="FE69" s="144"/>
      <c r="FF69" s="38"/>
      <c r="FG69" s="144"/>
      <c r="FH69" s="38"/>
      <c r="FI69" s="144"/>
      <c r="FJ69" s="38"/>
      <c r="FK69" s="144"/>
      <c r="FL69" s="38"/>
      <c r="FM69" s="144"/>
      <c r="FN69" s="38"/>
      <c r="FO69" s="144"/>
      <c r="FP69" s="38"/>
      <c r="FQ69" s="144"/>
      <c r="FR69" s="38"/>
      <c r="FS69" s="144"/>
      <c r="FT69" s="38"/>
      <c r="FU69" s="144"/>
      <c r="FV69" s="38"/>
      <c r="FW69" s="144"/>
      <c r="FX69" s="38"/>
      <c r="FY69" s="144"/>
      <c r="FZ69" s="38"/>
      <c r="GA69" s="271"/>
      <c r="GB69" s="38"/>
      <c r="GC69" s="271">
        <v>0</v>
      </c>
      <c r="GD69" s="38"/>
      <c r="GE69" s="271"/>
      <c r="GF69" s="38"/>
      <c r="GG69" s="271"/>
      <c r="GH69" s="38"/>
      <c r="GI69" s="271"/>
      <c r="GJ69" s="38"/>
      <c r="GK69" s="271"/>
      <c r="GL69" s="38"/>
      <c r="GM69" s="271"/>
      <c r="GN69" s="38"/>
      <c r="GO69" s="271"/>
      <c r="GP69" s="38"/>
      <c r="GQ69" s="271"/>
      <c r="GR69" s="38"/>
      <c r="GS69" s="271"/>
      <c r="GT69" s="38"/>
      <c r="GU69" s="271"/>
      <c r="GV69" s="38"/>
      <c r="GW69" s="271"/>
      <c r="GX69" s="38"/>
      <c r="GY69" s="271"/>
      <c r="GZ69" s="38"/>
      <c r="HA69" s="271"/>
      <c r="HB69" s="38"/>
      <c r="HC69" s="271"/>
      <c r="HD69" s="38"/>
      <c r="HE69" s="271"/>
      <c r="HF69" s="38"/>
      <c r="HG69" s="271"/>
      <c r="HH69" s="38"/>
      <c r="HI69" s="271"/>
      <c r="HJ69" s="38"/>
      <c r="HK69" s="550"/>
      <c r="HL69" s="38"/>
      <c r="HM69" s="271"/>
      <c r="HN69" s="38"/>
      <c r="HO69" s="271"/>
    </row>
    <row r="70" spans="1:223" ht="13.5" customHeight="1">
      <c r="A70" s="406" t="s">
        <v>171</v>
      </c>
      <c r="B70" s="38"/>
      <c r="C70" s="407">
        <v>1312536</v>
      </c>
      <c r="D70" s="38"/>
      <c r="E70" s="407">
        <v>1312536</v>
      </c>
      <c r="F70" s="38"/>
      <c r="G70" s="407">
        <v>1312536</v>
      </c>
      <c r="H70" s="38"/>
      <c r="I70" s="407">
        <v>1312536</v>
      </c>
      <c r="J70" s="38"/>
      <c r="K70" s="407">
        <v>1312536</v>
      </c>
      <c r="L70" s="38"/>
      <c r="M70" s="407">
        <v>1312536</v>
      </c>
      <c r="N70" s="38"/>
      <c r="O70" s="407">
        <v>3041872</v>
      </c>
      <c r="P70" s="38"/>
      <c r="Q70" s="407">
        <v>3042035</v>
      </c>
      <c r="R70" s="38"/>
      <c r="S70" s="407">
        <v>3042035</v>
      </c>
      <c r="T70" s="38"/>
      <c r="U70" s="407">
        <v>3042035</v>
      </c>
      <c r="V70" s="38"/>
      <c r="W70" s="407">
        <v>3042035</v>
      </c>
      <c r="X70" s="38"/>
      <c r="Y70" s="407">
        <v>3042035</v>
      </c>
      <c r="Z70" s="38"/>
      <c r="AA70" s="407">
        <v>3042035</v>
      </c>
      <c r="AB70" s="38"/>
      <c r="AC70" s="407">
        <v>3042035</v>
      </c>
      <c r="AD70" s="38"/>
      <c r="AE70" s="407">
        <v>3042035</v>
      </c>
      <c r="AF70" s="38"/>
      <c r="AG70" s="407">
        <v>3042035</v>
      </c>
      <c r="AH70" s="38"/>
      <c r="AI70" s="407">
        <v>3042035</v>
      </c>
      <c r="AJ70" s="38"/>
      <c r="AK70" s="407">
        <v>3042035</v>
      </c>
      <c r="AL70" s="38"/>
      <c r="AM70" s="407">
        <v>3042035</v>
      </c>
      <c r="AN70" s="38"/>
      <c r="AO70" s="407">
        <v>3042035</v>
      </c>
      <c r="AP70" s="38"/>
      <c r="AQ70" s="407">
        <v>3042035</v>
      </c>
      <c r="AR70" s="38"/>
      <c r="AS70" s="407">
        <v>3042035</v>
      </c>
      <c r="AT70" s="38"/>
      <c r="AU70" s="407">
        <v>3042035</v>
      </c>
      <c r="AV70" s="38"/>
      <c r="AW70" s="407">
        <v>3042035</v>
      </c>
      <c r="AX70" s="38"/>
      <c r="AY70" s="407">
        <v>3042035</v>
      </c>
      <c r="AZ70" s="38"/>
      <c r="BA70" s="407">
        <v>3042035</v>
      </c>
      <c r="BB70" s="38"/>
      <c r="BC70" s="407">
        <v>3042035</v>
      </c>
      <c r="BD70" s="38"/>
      <c r="BE70" s="407">
        <v>3042035</v>
      </c>
      <c r="BF70" s="38"/>
      <c r="BG70" s="407">
        <v>3042035</v>
      </c>
      <c r="BH70" s="38"/>
      <c r="BI70" s="407">
        <v>3042035</v>
      </c>
      <c r="BJ70" s="38"/>
      <c r="BK70" s="407">
        <v>3042035.3629999999</v>
      </c>
      <c r="BL70" s="38"/>
      <c r="BM70" s="408">
        <v>3042033.8626999999</v>
      </c>
      <c r="BN70" s="38"/>
      <c r="BO70" s="408">
        <v>3042033.8626999999</v>
      </c>
      <c r="BP70" s="38"/>
      <c r="BQ70" s="408">
        <v>3042035</v>
      </c>
      <c r="BR70" s="38"/>
      <c r="BS70" s="409">
        <v>3042035000</v>
      </c>
      <c r="BT70" s="38"/>
      <c r="BU70" s="409">
        <v>3042033862.6999998</v>
      </c>
      <c r="BV70" s="38"/>
      <c r="BW70" s="409">
        <v>3042035000</v>
      </c>
      <c r="BX70" s="38"/>
      <c r="BY70" s="409">
        <v>3042035000</v>
      </c>
      <c r="BZ70" s="38"/>
      <c r="CA70" s="409">
        <v>3042035000</v>
      </c>
      <c r="CB70" s="38"/>
      <c r="CC70" s="409">
        <v>3042035000</v>
      </c>
      <c r="CD70" s="38"/>
      <c r="CE70" s="409">
        <v>3042035000</v>
      </c>
      <c r="CF70" s="38"/>
      <c r="CG70" s="409">
        <v>3042035000</v>
      </c>
      <c r="CH70" s="38"/>
      <c r="CI70" s="409">
        <v>3042035000</v>
      </c>
      <c r="CJ70" s="38"/>
      <c r="CK70" s="409">
        <v>3042035000</v>
      </c>
      <c r="CL70" s="38"/>
      <c r="CM70" s="409">
        <v>3042035000</v>
      </c>
      <c r="CN70" s="38"/>
      <c r="CO70" s="409">
        <v>3042035000</v>
      </c>
      <c r="CP70" s="38"/>
      <c r="CQ70" s="409">
        <v>3042035000</v>
      </c>
      <c r="CR70" s="38"/>
      <c r="CS70" s="409">
        <v>3042035000</v>
      </c>
      <c r="CT70" s="38"/>
      <c r="CU70" s="409">
        <v>3042035000</v>
      </c>
      <c r="CV70" s="38"/>
      <c r="CW70" s="409">
        <v>3042035000</v>
      </c>
      <c r="CX70" s="38"/>
      <c r="CY70" s="409">
        <f>[17]BS_PT!$Q$71</f>
        <v>3067535000</v>
      </c>
      <c r="CZ70" s="38"/>
      <c r="DA70" s="409">
        <v>3067535000</v>
      </c>
      <c r="DB70" s="38"/>
      <c r="DC70" s="536"/>
      <c r="DD70" s="38"/>
      <c r="DE70" s="409">
        <v>3067535000</v>
      </c>
      <c r="DF70" s="38"/>
      <c r="DG70" s="409">
        <v>3067535000</v>
      </c>
      <c r="DH70" s="38"/>
      <c r="DI70" s="406" t="s">
        <v>155</v>
      </c>
      <c r="DJ70" s="38"/>
      <c r="DK70" s="407">
        <v>1312536</v>
      </c>
      <c r="DL70" s="38"/>
      <c r="DM70" s="407">
        <v>1312536</v>
      </c>
      <c r="DN70" s="38"/>
      <c r="DO70" s="407">
        <v>1312536</v>
      </c>
      <c r="DP70" s="38"/>
      <c r="DQ70" s="407">
        <v>1312536</v>
      </c>
      <c r="DR70" s="38"/>
      <c r="DS70" s="407">
        <v>1312536</v>
      </c>
      <c r="DT70" s="38"/>
      <c r="DU70" s="407">
        <v>1312536</v>
      </c>
      <c r="DV70" s="38"/>
      <c r="DW70" s="407">
        <v>3041872</v>
      </c>
      <c r="DX70" s="38"/>
      <c r="DY70" s="407">
        <v>3042035</v>
      </c>
      <c r="DZ70" s="38"/>
      <c r="EA70" s="407">
        <v>3042035</v>
      </c>
      <c r="EB70" s="38"/>
      <c r="EC70" s="407">
        <v>3042035</v>
      </c>
      <c r="ED70" s="38"/>
      <c r="EE70" s="407">
        <v>3042035</v>
      </c>
      <c r="EF70" s="38"/>
      <c r="EG70" s="407">
        <v>3042035</v>
      </c>
      <c r="EH70" s="38"/>
      <c r="EI70" s="407">
        <v>3042035</v>
      </c>
      <c r="EJ70" s="38"/>
      <c r="EK70" s="407">
        <v>3042035</v>
      </c>
      <c r="EL70" s="38"/>
      <c r="EM70" s="407">
        <v>3042035</v>
      </c>
      <c r="EN70" s="38"/>
      <c r="EO70" s="407">
        <v>3042035</v>
      </c>
      <c r="EP70" s="38"/>
      <c r="EQ70" s="407">
        <v>3042035</v>
      </c>
      <c r="ER70" s="38"/>
      <c r="ES70" s="407">
        <v>3042035</v>
      </c>
      <c r="ET70" s="38"/>
      <c r="EU70" s="407">
        <v>3042035</v>
      </c>
      <c r="EV70" s="38"/>
      <c r="EW70" s="407">
        <v>3042035</v>
      </c>
      <c r="EX70" s="38"/>
      <c r="EY70" s="407">
        <v>3042035</v>
      </c>
      <c r="EZ70" s="38"/>
      <c r="FA70" s="407">
        <v>3042035</v>
      </c>
      <c r="FB70" s="38"/>
      <c r="FC70" s="407">
        <v>3042035</v>
      </c>
      <c r="FD70" s="38"/>
      <c r="FE70" s="407">
        <v>3042035</v>
      </c>
      <c r="FF70" s="38"/>
      <c r="FG70" s="407">
        <v>3042035</v>
      </c>
      <c r="FH70" s="38"/>
      <c r="FI70" s="407">
        <v>3042035</v>
      </c>
      <c r="FJ70" s="38"/>
      <c r="FK70" s="407">
        <v>3042035</v>
      </c>
      <c r="FL70" s="38"/>
      <c r="FM70" s="407">
        <v>3042035</v>
      </c>
      <c r="FN70" s="38"/>
      <c r="FO70" s="407">
        <v>3042035</v>
      </c>
      <c r="FP70" s="38"/>
      <c r="FQ70" s="407">
        <v>3042035</v>
      </c>
      <c r="FR70" s="38"/>
      <c r="FS70" s="407">
        <v>3042035.3629999999</v>
      </c>
      <c r="FT70" s="38"/>
      <c r="FU70" s="407">
        <v>3042033.8626999999</v>
      </c>
      <c r="FV70" s="38"/>
      <c r="FW70" s="407">
        <v>3042033.8626999999</v>
      </c>
      <c r="FX70" s="38"/>
      <c r="FY70" s="407">
        <v>3042035</v>
      </c>
      <c r="FZ70" s="38"/>
      <c r="GA70" s="409">
        <v>3042035000</v>
      </c>
      <c r="GB70" s="38"/>
      <c r="GC70" s="409">
        <v>3042033862.6999998</v>
      </c>
      <c r="GD70" s="38"/>
      <c r="GE70" s="409"/>
      <c r="GF70" s="38"/>
      <c r="GG70" s="409"/>
      <c r="GH70" s="38"/>
      <c r="GI70" s="409"/>
      <c r="GJ70" s="38"/>
      <c r="GK70" s="409"/>
      <c r="GL70" s="38"/>
      <c r="GM70" s="409"/>
      <c r="GN70" s="38"/>
      <c r="GO70" s="409"/>
      <c r="GP70" s="38"/>
      <c r="GQ70" s="409">
        <f t="shared" ref="GQ70:GQ83" si="48">CI70</f>
        <v>3042035000</v>
      </c>
      <c r="GR70" s="38"/>
      <c r="GS70" s="409">
        <f t="shared" ref="GS70:GS83" si="49">CK70</f>
        <v>3042035000</v>
      </c>
      <c r="GT70" s="38"/>
      <c r="GU70" s="409">
        <f t="shared" ref="GU70:GU83" si="50">CM70</f>
        <v>3042035000</v>
      </c>
      <c r="GV70" s="38"/>
      <c r="GW70" s="409">
        <f t="shared" ref="GW70:GW83" si="51">CO70</f>
        <v>3042035000</v>
      </c>
      <c r="GX70" s="38"/>
      <c r="GY70" s="409">
        <f t="shared" ref="GY70:GY83" si="52">CQ70</f>
        <v>3042035000</v>
      </c>
      <c r="GZ70" s="38"/>
      <c r="HA70" s="409">
        <f t="shared" ref="HA70:HA83" si="53">CS70</f>
        <v>3042035000</v>
      </c>
      <c r="HB70" s="38"/>
      <c r="HC70" s="409">
        <f>+CU70</f>
        <v>3042035000</v>
      </c>
      <c r="HD70" s="38"/>
      <c r="HE70" s="409">
        <f>+CW70</f>
        <v>3042035000</v>
      </c>
      <c r="HF70" s="38"/>
      <c r="HG70" s="409">
        <f>+CY70</f>
        <v>3067535000</v>
      </c>
      <c r="HH70" s="38"/>
      <c r="HI70" s="409">
        <f>+DA70</f>
        <v>3067535000</v>
      </c>
      <c r="HJ70" s="38"/>
      <c r="HK70" s="536"/>
      <c r="HL70" s="38"/>
      <c r="HM70" s="409">
        <f>+DE70</f>
        <v>3067535000</v>
      </c>
      <c r="HN70" s="38"/>
      <c r="HO70" s="409">
        <f>+DG70</f>
        <v>3067535000</v>
      </c>
    </row>
    <row r="71" spans="1:223" ht="13.5" customHeight="1">
      <c r="A71" s="116" t="s">
        <v>752</v>
      </c>
      <c r="B71" s="38"/>
      <c r="C71" s="142"/>
      <c r="D71" s="38"/>
      <c r="E71" s="142"/>
      <c r="F71" s="38"/>
      <c r="G71" s="142"/>
      <c r="H71" s="38"/>
      <c r="I71" s="142"/>
      <c r="J71" s="38"/>
      <c r="K71" s="142"/>
      <c r="L71" s="38"/>
      <c r="M71" s="142"/>
      <c r="N71" s="38"/>
      <c r="O71" s="142"/>
      <c r="P71" s="38"/>
      <c r="Q71" s="142"/>
      <c r="R71" s="38"/>
      <c r="S71" s="142"/>
      <c r="T71" s="38"/>
      <c r="U71" s="142"/>
      <c r="V71" s="38"/>
      <c r="W71" s="142"/>
      <c r="X71" s="38"/>
      <c r="Y71" s="142"/>
      <c r="Z71" s="38"/>
      <c r="AA71" s="142"/>
      <c r="AB71" s="38"/>
      <c r="AC71" s="142"/>
      <c r="AD71" s="38"/>
      <c r="AE71" s="142"/>
      <c r="AF71" s="38"/>
      <c r="AG71" s="142"/>
      <c r="AH71" s="38"/>
      <c r="AI71" s="142"/>
      <c r="AJ71" s="38"/>
      <c r="AK71" s="142"/>
      <c r="AL71" s="38"/>
      <c r="AM71" s="142"/>
      <c r="AN71" s="38"/>
      <c r="AO71" s="142"/>
      <c r="AP71" s="38"/>
      <c r="AQ71" s="142"/>
      <c r="AR71" s="38"/>
      <c r="AS71" s="142"/>
      <c r="AT71" s="38"/>
      <c r="AU71" s="142"/>
      <c r="AV71" s="38"/>
      <c r="AW71" s="142"/>
      <c r="AX71" s="38"/>
      <c r="AY71" s="142"/>
      <c r="AZ71" s="38"/>
      <c r="BA71" s="142"/>
      <c r="BB71" s="38"/>
      <c r="BC71" s="142"/>
      <c r="BD71" s="38"/>
      <c r="BE71" s="142"/>
      <c r="BF71" s="38"/>
      <c r="BG71" s="142"/>
      <c r="BH71" s="38"/>
      <c r="BI71" s="142"/>
      <c r="BJ71" s="38"/>
      <c r="BK71" s="142"/>
      <c r="BL71" s="38"/>
      <c r="BM71" s="268"/>
      <c r="BN71" s="38"/>
      <c r="BO71" s="268"/>
      <c r="BP71" s="38"/>
      <c r="BQ71" s="268"/>
      <c r="BR71" s="38"/>
      <c r="BS71" s="349"/>
      <c r="BT71" s="38"/>
      <c r="BU71" s="349"/>
      <c r="BV71" s="38"/>
      <c r="BW71" s="349"/>
      <c r="BX71" s="38"/>
      <c r="BY71" s="349"/>
      <c r="BZ71" s="38"/>
      <c r="CA71" s="349"/>
      <c r="CB71" s="38"/>
      <c r="CC71" s="349"/>
      <c r="CD71" s="38"/>
      <c r="CE71" s="349"/>
      <c r="CF71" s="38"/>
      <c r="CG71" s="349"/>
      <c r="CH71" s="38"/>
      <c r="CI71" s="349"/>
      <c r="CJ71" s="38"/>
      <c r="CK71" s="349"/>
      <c r="CL71" s="38"/>
      <c r="CM71" s="349"/>
      <c r="CN71" s="38"/>
      <c r="CO71" s="349"/>
      <c r="CP71" s="38"/>
      <c r="CQ71" s="349"/>
      <c r="CR71" s="38"/>
      <c r="CS71" s="349"/>
      <c r="CT71" s="38"/>
      <c r="CU71" s="349"/>
      <c r="CV71" s="38"/>
      <c r="CW71" s="349"/>
      <c r="CX71" s="38"/>
      <c r="CY71" s="349">
        <v>-25500000</v>
      </c>
      <c r="CZ71" s="38"/>
      <c r="DA71" s="349">
        <v>-25500000</v>
      </c>
      <c r="DB71" s="38"/>
      <c r="DC71" s="535"/>
      <c r="DD71" s="38"/>
      <c r="DE71" s="349">
        <v>-25500000</v>
      </c>
      <c r="DF71" s="38"/>
      <c r="DG71" s="349">
        <v>-25500000</v>
      </c>
      <c r="DH71" s="38"/>
      <c r="DI71" s="116" t="s">
        <v>821</v>
      </c>
      <c r="DJ71" s="38"/>
      <c r="DK71" s="142"/>
      <c r="DL71" s="38"/>
      <c r="DM71" s="142"/>
      <c r="DN71" s="38"/>
      <c r="DO71" s="142"/>
      <c r="DP71" s="38"/>
      <c r="DQ71" s="142"/>
      <c r="DR71" s="38"/>
      <c r="DS71" s="142"/>
      <c r="DT71" s="38"/>
      <c r="DU71" s="142"/>
      <c r="DV71" s="38"/>
      <c r="DW71" s="142"/>
      <c r="DX71" s="38"/>
      <c r="DY71" s="142"/>
      <c r="DZ71" s="38"/>
      <c r="EA71" s="142"/>
      <c r="EB71" s="38"/>
      <c r="EC71" s="142"/>
      <c r="ED71" s="38"/>
      <c r="EE71" s="142"/>
      <c r="EF71" s="38"/>
      <c r="EG71" s="142"/>
      <c r="EH71" s="38"/>
      <c r="EI71" s="142"/>
      <c r="EJ71" s="38"/>
      <c r="EK71" s="142"/>
      <c r="EL71" s="38"/>
      <c r="EM71" s="142"/>
      <c r="EN71" s="38"/>
      <c r="EO71" s="142"/>
      <c r="EP71" s="38"/>
      <c r="EQ71" s="142"/>
      <c r="ER71" s="38"/>
      <c r="ES71" s="142"/>
      <c r="ET71" s="38"/>
      <c r="EU71" s="142"/>
      <c r="EV71" s="38"/>
      <c r="EW71" s="142"/>
      <c r="EX71" s="38"/>
      <c r="EY71" s="142"/>
      <c r="EZ71" s="38"/>
      <c r="FA71" s="142"/>
      <c r="FB71" s="38"/>
      <c r="FC71" s="142"/>
      <c r="FD71" s="38"/>
      <c r="FE71" s="142"/>
      <c r="FF71" s="38"/>
      <c r="FG71" s="142"/>
      <c r="FH71" s="38"/>
      <c r="FI71" s="142"/>
      <c r="FJ71" s="38"/>
      <c r="FK71" s="142"/>
      <c r="FL71" s="38"/>
      <c r="FM71" s="142"/>
      <c r="FN71" s="38"/>
      <c r="FO71" s="142"/>
      <c r="FP71" s="38"/>
      <c r="FQ71" s="142"/>
      <c r="FR71" s="38"/>
      <c r="FS71" s="142"/>
      <c r="FT71" s="38"/>
      <c r="FU71" s="142"/>
      <c r="FV71" s="38"/>
      <c r="FW71" s="142"/>
      <c r="FX71" s="38"/>
      <c r="FY71" s="142"/>
      <c r="FZ71" s="38"/>
      <c r="GA71" s="349"/>
      <c r="GB71" s="38"/>
      <c r="GC71" s="349"/>
      <c r="GD71" s="38"/>
      <c r="GE71" s="349"/>
      <c r="GF71" s="38"/>
      <c r="GG71" s="349"/>
      <c r="GH71" s="38"/>
      <c r="GI71" s="349"/>
      <c r="GJ71" s="38"/>
      <c r="GK71" s="349"/>
      <c r="GL71" s="38"/>
      <c r="GM71" s="349"/>
      <c r="GN71" s="38"/>
      <c r="GO71" s="349"/>
      <c r="GP71" s="38"/>
      <c r="GQ71" s="349"/>
      <c r="GR71" s="38"/>
      <c r="GS71" s="349"/>
      <c r="GT71" s="38"/>
      <c r="GU71" s="349"/>
      <c r="GV71" s="38"/>
      <c r="GW71" s="349"/>
      <c r="GX71" s="38"/>
      <c r="GY71" s="349"/>
      <c r="GZ71" s="38"/>
      <c r="HA71" s="349"/>
      <c r="HB71" s="38"/>
      <c r="HC71" s="349"/>
      <c r="HD71" s="38"/>
      <c r="HE71" s="349"/>
      <c r="HF71" s="38"/>
      <c r="HG71" s="349">
        <v>-25500000</v>
      </c>
      <c r="HH71" s="38"/>
      <c r="HI71" s="349">
        <v>-25500000</v>
      </c>
      <c r="HJ71" s="38"/>
      <c r="HK71" s="535"/>
      <c r="HL71" s="38"/>
      <c r="HM71" s="349">
        <f t="shared" ref="HM71:HO79" si="54">+DE71</f>
        <v>-25500000</v>
      </c>
      <c r="HN71" s="38"/>
      <c r="HO71" s="349">
        <f t="shared" si="54"/>
        <v>-25500000</v>
      </c>
    </row>
    <row r="72" spans="1:223" ht="13.5" customHeight="1">
      <c r="A72" s="406" t="s">
        <v>51</v>
      </c>
      <c r="B72" s="38"/>
      <c r="C72" s="407">
        <v>594507</v>
      </c>
      <c r="D72" s="38"/>
      <c r="E72" s="407">
        <v>594507</v>
      </c>
      <c r="F72" s="38"/>
      <c r="G72" s="407">
        <v>594507</v>
      </c>
      <c r="H72" s="38"/>
      <c r="I72" s="407">
        <v>594507</v>
      </c>
      <c r="J72" s="38"/>
      <c r="K72" s="407">
        <v>594507</v>
      </c>
      <c r="L72" s="38"/>
      <c r="M72" s="407">
        <v>594507</v>
      </c>
      <c r="N72" s="38"/>
      <c r="O72" s="407">
        <v>594507</v>
      </c>
      <c r="P72" s="38"/>
      <c r="Q72" s="407">
        <v>594507</v>
      </c>
      <c r="R72" s="38"/>
      <c r="S72" s="407">
        <v>594507</v>
      </c>
      <c r="T72" s="38"/>
      <c r="U72" s="407">
        <v>594507</v>
      </c>
      <c r="V72" s="38"/>
      <c r="W72" s="407">
        <v>594507</v>
      </c>
      <c r="X72" s="38"/>
      <c r="Y72" s="407">
        <v>594507</v>
      </c>
      <c r="Z72" s="38"/>
      <c r="AA72" s="407">
        <v>594507</v>
      </c>
      <c r="AB72" s="38"/>
      <c r="AC72" s="407">
        <v>594507</v>
      </c>
      <c r="AD72" s="38"/>
      <c r="AE72" s="407">
        <v>594507</v>
      </c>
      <c r="AF72" s="38"/>
      <c r="AG72" s="407">
        <v>594507</v>
      </c>
      <c r="AH72" s="38"/>
      <c r="AI72" s="407">
        <v>594507</v>
      </c>
      <c r="AJ72" s="38"/>
      <c r="AK72" s="407">
        <v>594507</v>
      </c>
      <c r="AL72" s="38"/>
      <c r="AM72" s="407">
        <v>594507</v>
      </c>
      <c r="AN72" s="38"/>
      <c r="AO72" s="407">
        <v>594507</v>
      </c>
      <c r="AP72" s="38"/>
      <c r="AQ72" s="407">
        <v>594507</v>
      </c>
      <c r="AR72" s="38"/>
      <c r="AS72" s="407">
        <v>594507</v>
      </c>
      <c r="AT72" s="38"/>
      <c r="AU72" s="407">
        <v>594507</v>
      </c>
      <c r="AV72" s="38"/>
      <c r="AW72" s="407">
        <v>594507</v>
      </c>
      <c r="AX72" s="38"/>
      <c r="AY72" s="407">
        <v>594507</v>
      </c>
      <c r="AZ72" s="38"/>
      <c r="BA72" s="407">
        <v>594507</v>
      </c>
      <c r="BB72" s="38"/>
      <c r="BC72" s="407">
        <v>594507</v>
      </c>
      <c r="BD72" s="38"/>
      <c r="BE72" s="407">
        <v>594507</v>
      </c>
      <c r="BF72" s="38"/>
      <c r="BG72" s="407">
        <v>594507</v>
      </c>
      <c r="BH72" s="38"/>
      <c r="BI72" s="407">
        <v>594507</v>
      </c>
      <c r="BJ72" s="38"/>
      <c r="BK72" s="407">
        <v>594507.17000000004</v>
      </c>
      <c r="BL72" s="38"/>
      <c r="BM72" s="408">
        <v>594507.16970000009</v>
      </c>
      <c r="BN72" s="38"/>
      <c r="BO72" s="408">
        <v>594507</v>
      </c>
      <c r="BP72" s="38"/>
      <c r="BQ72" s="408">
        <v>594507</v>
      </c>
      <c r="BR72" s="38"/>
      <c r="BS72" s="409">
        <v>598736000</v>
      </c>
      <c r="BT72" s="38"/>
      <c r="BU72" s="409">
        <v>598736090.49000001</v>
      </c>
      <c r="BV72" s="38"/>
      <c r="BW72" s="409">
        <v>598736000</v>
      </c>
      <c r="BX72" s="38"/>
      <c r="BY72" s="409">
        <v>598736000</v>
      </c>
      <c r="BZ72" s="38"/>
      <c r="CA72" s="409">
        <v>598736000</v>
      </c>
      <c r="CB72" s="38"/>
      <c r="CC72" s="409">
        <v>598736000</v>
      </c>
      <c r="CD72" s="38"/>
      <c r="CE72" s="409">
        <v>598736000</v>
      </c>
      <c r="CF72" s="38"/>
      <c r="CG72" s="409">
        <v>598736000</v>
      </c>
      <c r="CH72" s="38"/>
      <c r="CI72" s="409">
        <v>598736000</v>
      </c>
      <c r="CJ72" s="38"/>
      <c r="CK72" s="409">
        <v>598736000</v>
      </c>
      <c r="CL72" s="38"/>
      <c r="CM72" s="409">
        <v>598736000</v>
      </c>
      <c r="CN72" s="38"/>
      <c r="CO72" s="409">
        <v>598736000</v>
      </c>
      <c r="CP72" s="38"/>
      <c r="CQ72" s="409">
        <v>598736000</v>
      </c>
      <c r="CR72" s="38"/>
      <c r="CS72" s="409">
        <v>598736000</v>
      </c>
      <c r="CT72" s="38"/>
      <c r="CU72" s="409">
        <v>598736000</v>
      </c>
      <c r="CV72" s="38"/>
      <c r="CW72" s="409">
        <v>598736000</v>
      </c>
      <c r="CX72" s="38"/>
      <c r="CY72" s="409">
        <v>598736000</v>
      </c>
      <c r="CZ72" s="38"/>
      <c r="DA72" s="409">
        <v>598736000</v>
      </c>
      <c r="DB72" s="38"/>
      <c r="DC72" s="536"/>
      <c r="DD72" s="38"/>
      <c r="DE72" s="409">
        <v>598736000</v>
      </c>
      <c r="DF72" s="38"/>
      <c r="DG72" s="409">
        <v>598736000</v>
      </c>
      <c r="DH72" s="38"/>
      <c r="DI72" s="406" t="s">
        <v>156</v>
      </c>
      <c r="DJ72" s="38"/>
      <c r="DK72" s="407">
        <v>594507</v>
      </c>
      <c r="DL72" s="38"/>
      <c r="DM72" s="407">
        <v>594507</v>
      </c>
      <c r="DN72" s="38"/>
      <c r="DO72" s="407">
        <v>594507</v>
      </c>
      <c r="DP72" s="38"/>
      <c r="DQ72" s="407">
        <v>594507</v>
      </c>
      <c r="DR72" s="38"/>
      <c r="DS72" s="407">
        <v>594507</v>
      </c>
      <c r="DT72" s="38"/>
      <c r="DU72" s="407">
        <v>594507</v>
      </c>
      <c r="DV72" s="38"/>
      <c r="DW72" s="407">
        <v>594507</v>
      </c>
      <c r="DX72" s="38"/>
      <c r="DY72" s="407">
        <v>594507</v>
      </c>
      <c r="DZ72" s="38"/>
      <c r="EA72" s="407">
        <v>594507</v>
      </c>
      <c r="EB72" s="38"/>
      <c r="EC72" s="407">
        <v>594507</v>
      </c>
      <c r="ED72" s="38"/>
      <c r="EE72" s="407">
        <v>594507</v>
      </c>
      <c r="EF72" s="38"/>
      <c r="EG72" s="407">
        <v>594507</v>
      </c>
      <c r="EH72" s="38"/>
      <c r="EI72" s="407">
        <v>594507</v>
      </c>
      <c r="EJ72" s="38"/>
      <c r="EK72" s="407">
        <v>594507</v>
      </c>
      <c r="EL72" s="38"/>
      <c r="EM72" s="407">
        <v>594507</v>
      </c>
      <c r="EN72" s="38"/>
      <c r="EO72" s="407">
        <v>594507</v>
      </c>
      <c r="EP72" s="38"/>
      <c r="EQ72" s="407">
        <v>594507</v>
      </c>
      <c r="ER72" s="38"/>
      <c r="ES72" s="407">
        <v>594507</v>
      </c>
      <c r="ET72" s="38"/>
      <c r="EU72" s="407">
        <v>594507</v>
      </c>
      <c r="EV72" s="38"/>
      <c r="EW72" s="407">
        <v>594507</v>
      </c>
      <c r="EX72" s="38"/>
      <c r="EY72" s="407">
        <v>594507</v>
      </c>
      <c r="EZ72" s="38"/>
      <c r="FA72" s="407">
        <v>594507</v>
      </c>
      <c r="FB72" s="38"/>
      <c r="FC72" s="407">
        <v>594507</v>
      </c>
      <c r="FD72" s="38"/>
      <c r="FE72" s="407">
        <v>594507</v>
      </c>
      <c r="FF72" s="38"/>
      <c r="FG72" s="407">
        <v>594507</v>
      </c>
      <c r="FH72" s="38"/>
      <c r="FI72" s="407">
        <v>594507</v>
      </c>
      <c r="FJ72" s="38"/>
      <c r="FK72" s="407">
        <v>594507</v>
      </c>
      <c r="FL72" s="38"/>
      <c r="FM72" s="407">
        <v>594507</v>
      </c>
      <c r="FN72" s="38"/>
      <c r="FO72" s="407">
        <v>594507</v>
      </c>
      <c r="FP72" s="38"/>
      <c r="FQ72" s="407">
        <v>594507</v>
      </c>
      <c r="FR72" s="38"/>
      <c r="FS72" s="407">
        <v>594507.17000000004</v>
      </c>
      <c r="FT72" s="38"/>
      <c r="FU72" s="407">
        <v>594507.16970000009</v>
      </c>
      <c r="FV72" s="38"/>
      <c r="FW72" s="407">
        <v>594507</v>
      </c>
      <c r="FX72" s="38"/>
      <c r="FY72" s="407">
        <v>594507</v>
      </c>
      <c r="FZ72" s="38"/>
      <c r="GA72" s="409">
        <v>598736000</v>
      </c>
      <c r="GB72" s="38"/>
      <c r="GC72" s="409">
        <v>598736090.49000001</v>
      </c>
      <c r="GD72" s="38"/>
      <c r="GE72" s="409">
        <v>3042035000</v>
      </c>
      <c r="GF72" s="38"/>
      <c r="GG72" s="409">
        <v>3042035000</v>
      </c>
      <c r="GH72" s="38"/>
      <c r="GI72" s="409">
        <v>3042035000</v>
      </c>
      <c r="GJ72" s="38"/>
      <c r="GK72" s="409">
        <v>3042035000</v>
      </c>
      <c r="GL72" s="38"/>
      <c r="GM72" s="409">
        <v>3042035000</v>
      </c>
      <c r="GN72" s="38"/>
      <c r="GO72" s="409">
        <v>3042035000</v>
      </c>
      <c r="GP72" s="38"/>
      <c r="GQ72" s="409">
        <f t="shared" si="48"/>
        <v>598736000</v>
      </c>
      <c r="GR72" s="38"/>
      <c r="GS72" s="409">
        <f t="shared" si="49"/>
        <v>598736000</v>
      </c>
      <c r="GT72" s="38"/>
      <c r="GU72" s="409">
        <f t="shared" si="50"/>
        <v>598736000</v>
      </c>
      <c r="GV72" s="38"/>
      <c r="GW72" s="409">
        <f t="shared" si="51"/>
        <v>598736000</v>
      </c>
      <c r="GX72" s="38"/>
      <c r="GY72" s="409">
        <f t="shared" si="52"/>
        <v>598736000</v>
      </c>
      <c r="GZ72" s="38"/>
      <c r="HA72" s="409">
        <f t="shared" si="53"/>
        <v>598736000</v>
      </c>
      <c r="HB72" s="38"/>
      <c r="HC72" s="409">
        <f t="shared" ref="HC72:HC79" si="55">+CU72</f>
        <v>598736000</v>
      </c>
      <c r="HD72" s="38"/>
      <c r="HE72" s="409">
        <f t="shared" ref="HE72:HE83" si="56">+CW72</f>
        <v>598736000</v>
      </c>
      <c r="HF72" s="38"/>
      <c r="HG72" s="409">
        <f t="shared" ref="HG72:HG83" si="57">+CY72</f>
        <v>598736000</v>
      </c>
      <c r="HH72" s="38"/>
      <c r="HI72" s="409">
        <f t="shared" ref="HI72:HI83" si="58">+DA72</f>
        <v>598736000</v>
      </c>
      <c r="HJ72" s="38"/>
      <c r="HK72" s="536"/>
      <c r="HL72" s="38"/>
      <c r="HM72" s="409">
        <f t="shared" si="54"/>
        <v>598736000</v>
      </c>
      <c r="HN72" s="38"/>
      <c r="HO72" s="409">
        <f t="shared" si="54"/>
        <v>598736000</v>
      </c>
    </row>
    <row r="73" spans="1:223" ht="13.5" customHeight="1">
      <c r="A73" s="116" t="s">
        <v>229</v>
      </c>
      <c r="B73" s="38"/>
      <c r="C73" s="142">
        <v>397712</v>
      </c>
      <c r="D73" s="38"/>
      <c r="E73" s="142">
        <v>64297</v>
      </c>
      <c r="F73" s="38"/>
      <c r="G73" s="142">
        <v>64297</v>
      </c>
      <c r="H73" s="38"/>
      <c r="I73" s="142">
        <v>345429</v>
      </c>
      <c r="J73" s="38"/>
      <c r="K73" s="142">
        <v>345429</v>
      </c>
      <c r="L73" s="38"/>
      <c r="M73" s="142">
        <v>131162</v>
      </c>
      <c r="N73" s="38"/>
      <c r="O73" s="142">
        <v>131162</v>
      </c>
      <c r="P73" s="38"/>
      <c r="Q73" s="142">
        <v>201059</v>
      </c>
      <c r="R73" s="38"/>
      <c r="S73" s="142">
        <v>201059</v>
      </c>
      <c r="T73" s="38"/>
      <c r="U73" s="142">
        <v>201059</v>
      </c>
      <c r="V73" s="38"/>
      <c r="W73" s="142">
        <v>201059</v>
      </c>
      <c r="X73" s="38"/>
      <c r="Y73" s="142">
        <v>522832.11980449804</v>
      </c>
      <c r="Z73" s="38"/>
      <c r="AA73" s="142">
        <v>522833</v>
      </c>
      <c r="AB73" s="38"/>
      <c r="AC73" s="142">
        <v>280245</v>
      </c>
      <c r="AD73" s="38"/>
      <c r="AE73" s="142">
        <v>280245</v>
      </c>
      <c r="AF73" s="38"/>
      <c r="AG73" s="142">
        <v>333333</v>
      </c>
      <c r="AH73" s="38"/>
      <c r="AI73" s="142">
        <v>333333</v>
      </c>
      <c r="AJ73" s="38"/>
      <c r="AK73" s="142">
        <v>333333</v>
      </c>
      <c r="AL73" s="38"/>
      <c r="AM73" s="142">
        <v>333333</v>
      </c>
      <c r="AN73" s="38"/>
      <c r="AO73" s="142">
        <v>417864</v>
      </c>
      <c r="AP73" s="38"/>
      <c r="AQ73" s="142">
        <v>417864</v>
      </c>
      <c r="AR73" s="38"/>
      <c r="AS73" s="142">
        <v>417864</v>
      </c>
      <c r="AT73" s="38"/>
      <c r="AU73" s="142">
        <v>417864</v>
      </c>
      <c r="AV73" s="38"/>
      <c r="AW73" s="142">
        <v>496328</v>
      </c>
      <c r="AX73" s="38"/>
      <c r="AY73" s="142">
        <v>496328</v>
      </c>
      <c r="AZ73" s="38"/>
      <c r="BA73" s="142">
        <v>496328</v>
      </c>
      <c r="BB73" s="38"/>
      <c r="BC73" s="142">
        <v>496328</v>
      </c>
      <c r="BD73" s="38"/>
      <c r="BE73" s="142">
        <v>551685</v>
      </c>
      <c r="BF73" s="38"/>
      <c r="BG73" s="142">
        <v>551685</v>
      </c>
      <c r="BH73" s="38"/>
      <c r="BI73" s="142">
        <v>551685</v>
      </c>
      <c r="BJ73" s="38"/>
      <c r="BK73" s="142">
        <v>551684.74699999997</v>
      </c>
      <c r="BL73" s="38"/>
      <c r="BM73" s="268">
        <v>653862.64762000006</v>
      </c>
      <c r="BN73" s="38"/>
      <c r="BO73" s="268">
        <v>878340</v>
      </c>
      <c r="BP73" s="38"/>
      <c r="BQ73" s="268">
        <v>878340</v>
      </c>
      <c r="BR73" s="38"/>
      <c r="BS73" s="349">
        <v>878340000</v>
      </c>
      <c r="BT73" s="38"/>
      <c r="BU73" s="349">
        <v>1224261686.1400001</v>
      </c>
      <c r="BV73" s="38"/>
      <c r="BW73" s="349">
        <v>1224261000</v>
      </c>
      <c r="BX73" s="38"/>
      <c r="BY73" s="349">
        <v>1224261000</v>
      </c>
      <c r="BZ73" s="38"/>
      <c r="CA73" s="349">
        <v>1224261000</v>
      </c>
      <c r="CB73" s="38"/>
      <c r="CC73" s="349">
        <v>1944395000</v>
      </c>
      <c r="CD73" s="38"/>
      <c r="CE73" s="349">
        <v>1944396000</v>
      </c>
      <c r="CF73" s="38"/>
      <c r="CG73" s="349">
        <v>1944396000</v>
      </c>
      <c r="CH73" s="38"/>
      <c r="CI73" s="349">
        <v>1944396000</v>
      </c>
      <c r="CJ73" s="38"/>
      <c r="CK73" s="349">
        <v>2368240000</v>
      </c>
      <c r="CL73" s="38"/>
      <c r="CM73" s="349">
        <v>2368240000</v>
      </c>
      <c r="CN73" s="38"/>
      <c r="CO73" s="349">
        <v>2368240000</v>
      </c>
      <c r="CP73" s="38"/>
      <c r="CQ73" s="349">
        <v>2368240000</v>
      </c>
      <c r="CR73" s="38"/>
      <c r="CS73" s="349">
        <v>2459295000</v>
      </c>
      <c r="CT73" s="38"/>
      <c r="CU73" s="349">
        <v>2459295000</v>
      </c>
      <c r="CV73" s="38"/>
      <c r="CW73" s="349">
        <v>2459295000</v>
      </c>
      <c r="CX73" s="38"/>
      <c r="CY73" s="349">
        <v>2459295000</v>
      </c>
      <c r="CZ73" s="38"/>
      <c r="DA73" s="349">
        <v>2690847000</v>
      </c>
      <c r="DB73" s="38"/>
      <c r="DC73" s="535"/>
      <c r="DD73" s="38"/>
      <c r="DE73" s="349">
        <v>2690847000</v>
      </c>
      <c r="DF73" s="38"/>
      <c r="DG73" s="349">
        <v>2534797000</v>
      </c>
      <c r="DH73" s="38"/>
      <c r="DI73" s="116" t="s">
        <v>157</v>
      </c>
      <c r="DJ73" s="38"/>
      <c r="DK73" s="142">
        <v>397712</v>
      </c>
      <c r="DL73" s="38"/>
      <c r="DM73" s="142">
        <v>64297</v>
      </c>
      <c r="DN73" s="38"/>
      <c r="DO73" s="142">
        <v>64297</v>
      </c>
      <c r="DP73" s="38"/>
      <c r="DQ73" s="142">
        <v>345429</v>
      </c>
      <c r="DR73" s="38"/>
      <c r="DS73" s="142">
        <v>345429</v>
      </c>
      <c r="DT73" s="38"/>
      <c r="DU73" s="142">
        <v>131162</v>
      </c>
      <c r="DV73" s="38"/>
      <c r="DW73" s="142">
        <v>131162</v>
      </c>
      <c r="DX73" s="38"/>
      <c r="DY73" s="142">
        <v>201059</v>
      </c>
      <c r="DZ73" s="38"/>
      <c r="EA73" s="142">
        <v>201059</v>
      </c>
      <c r="EB73" s="38"/>
      <c r="EC73" s="142">
        <v>201059</v>
      </c>
      <c r="ED73" s="38"/>
      <c r="EE73" s="142">
        <v>201059</v>
      </c>
      <c r="EF73" s="38"/>
      <c r="EG73" s="142">
        <v>522832.11980449804</v>
      </c>
      <c r="EH73" s="38"/>
      <c r="EI73" s="142">
        <v>522833</v>
      </c>
      <c r="EJ73" s="38"/>
      <c r="EK73" s="142">
        <v>280245</v>
      </c>
      <c r="EL73" s="38"/>
      <c r="EM73" s="142">
        <v>280245</v>
      </c>
      <c r="EN73" s="38"/>
      <c r="EO73" s="142">
        <v>333333</v>
      </c>
      <c r="EP73" s="38"/>
      <c r="EQ73" s="142">
        <v>333333</v>
      </c>
      <c r="ER73" s="38"/>
      <c r="ES73" s="142">
        <v>333333</v>
      </c>
      <c r="ET73" s="38"/>
      <c r="EU73" s="142">
        <v>333333</v>
      </c>
      <c r="EV73" s="38"/>
      <c r="EW73" s="142">
        <v>417864</v>
      </c>
      <c r="EX73" s="38"/>
      <c r="EY73" s="142">
        <v>417864</v>
      </c>
      <c r="EZ73" s="38"/>
      <c r="FA73" s="142">
        <v>417864</v>
      </c>
      <c r="FB73" s="38"/>
      <c r="FC73" s="142">
        <v>417864</v>
      </c>
      <c r="FD73" s="38"/>
      <c r="FE73" s="142">
        <v>496328</v>
      </c>
      <c r="FF73" s="38"/>
      <c r="FG73" s="142">
        <v>496328</v>
      </c>
      <c r="FH73" s="38"/>
      <c r="FI73" s="142">
        <v>496328</v>
      </c>
      <c r="FJ73" s="38"/>
      <c r="FK73" s="142">
        <v>496328</v>
      </c>
      <c r="FL73" s="38"/>
      <c r="FM73" s="142">
        <v>551685</v>
      </c>
      <c r="FN73" s="38"/>
      <c r="FO73" s="142">
        <v>551685</v>
      </c>
      <c r="FP73" s="38"/>
      <c r="FQ73" s="142">
        <v>551685</v>
      </c>
      <c r="FR73" s="38"/>
      <c r="FS73" s="142">
        <v>551684.74699999997</v>
      </c>
      <c r="FT73" s="38"/>
      <c r="FU73" s="142">
        <v>653862.64762000006</v>
      </c>
      <c r="FV73" s="38"/>
      <c r="FW73" s="142">
        <v>878340</v>
      </c>
      <c r="FX73" s="38"/>
      <c r="FY73" s="142">
        <v>878340</v>
      </c>
      <c r="FZ73" s="38"/>
      <c r="GA73" s="349">
        <v>878340000</v>
      </c>
      <c r="GB73" s="38"/>
      <c r="GC73" s="349">
        <v>1224261686.1400001</v>
      </c>
      <c r="GD73" s="38"/>
      <c r="GE73" s="349">
        <v>598736000</v>
      </c>
      <c r="GF73" s="38"/>
      <c r="GG73" s="349">
        <v>598736000</v>
      </c>
      <c r="GH73" s="38"/>
      <c r="GI73" s="349">
        <v>598736000</v>
      </c>
      <c r="GJ73" s="38"/>
      <c r="GK73" s="349">
        <v>598736000</v>
      </c>
      <c r="GL73" s="38"/>
      <c r="GM73" s="349">
        <v>598736000</v>
      </c>
      <c r="GN73" s="38"/>
      <c r="GO73" s="349">
        <v>598736000</v>
      </c>
      <c r="GP73" s="38"/>
      <c r="GQ73" s="349">
        <f t="shared" si="48"/>
        <v>1944396000</v>
      </c>
      <c r="GR73" s="38"/>
      <c r="GS73" s="349">
        <f t="shared" si="49"/>
        <v>2368240000</v>
      </c>
      <c r="GT73" s="38"/>
      <c r="GU73" s="349">
        <f t="shared" si="50"/>
        <v>2368240000</v>
      </c>
      <c r="GV73" s="38"/>
      <c r="GW73" s="349">
        <f t="shared" si="51"/>
        <v>2368240000</v>
      </c>
      <c r="GX73" s="38"/>
      <c r="GY73" s="349">
        <f t="shared" si="52"/>
        <v>2368240000</v>
      </c>
      <c r="GZ73" s="38"/>
      <c r="HA73" s="349">
        <f t="shared" si="53"/>
        <v>2459295000</v>
      </c>
      <c r="HB73" s="38"/>
      <c r="HC73" s="349">
        <f t="shared" si="55"/>
        <v>2459295000</v>
      </c>
      <c r="HD73" s="38"/>
      <c r="HE73" s="349">
        <f t="shared" si="56"/>
        <v>2459295000</v>
      </c>
      <c r="HF73" s="38"/>
      <c r="HG73" s="349">
        <f t="shared" si="57"/>
        <v>2459295000</v>
      </c>
      <c r="HH73" s="38"/>
      <c r="HI73" s="349">
        <f t="shared" si="58"/>
        <v>2690847000</v>
      </c>
      <c r="HJ73" s="38"/>
      <c r="HK73" s="535"/>
      <c r="HL73" s="38"/>
      <c r="HM73" s="349">
        <f t="shared" si="54"/>
        <v>2690847000</v>
      </c>
      <c r="HN73" s="38"/>
      <c r="HO73" s="349">
        <f t="shared" si="54"/>
        <v>2534797000</v>
      </c>
    </row>
    <row r="74" spans="1:223" ht="13.5" customHeight="1">
      <c r="A74" s="406" t="s">
        <v>302</v>
      </c>
      <c r="B74" s="38"/>
      <c r="C74" s="407"/>
      <c r="D74" s="38"/>
      <c r="E74" s="407"/>
      <c r="F74" s="38"/>
      <c r="G74" s="407"/>
      <c r="H74" s="38"/>
      <c r="I74" s="407"/>
      <c r="J74" s="38"/>
      <c r="K74" s="407"/>
      <c r="L74" s="38"/>
      <c r="M74" s="407"/>
      <c r="N74" s="38"/>
      <c r="O74" s="407"/>
      <c r="P74" s="38"/>
      <c r="Q74" s="407"/>
      <c r="R74" s="38"/>
      <c r="S74" s="407"/>
      <c r="T74" s="38"/>
      <c r="U74" s="407"/>
      <c r="V74" s="38"/>
      <c r="W74" s="407"/>
      <c r="X74" s="38"/>
      <c r="Y74" s="407"/>
      <c r="Z74" s="38"/>
      <c r="AA74" s="407"/>
      <c r="AB74" s="38"/>
      <c r="AC74" s="407"/>
      <c r="AD74" s="38"/>
      <c r="AE74" s="407"/>
      <c r="AF74" s="38"/>
      <c r="AG74" s="407"/>
      <c r="AH74" s="38"/>
      <c r="AI74" s="407"/>
      <c r="AJ74" s="38"/>
      <c r="AK74" s="407"/>
      <c r="AL74" s="38"/>
      <c r="AM74" s="407">
        <v>-310042</v>
      </c>
      <c r="AN74" s="38"/>
      <c r="AO74" s="407"/>
      <c r="AP74" s="38"/>
      <c r="AQ74" s="407">
        <v>0</v>
      </c>
      <c r="AR74" s="38"/>
      <c r="AS74" s="407">
        <v>-221553</v>
      </c>
      <c r="AT74" s="38"/>
      <c r="AU74" s="407">
        <v>-420090</v>
      </c>
      <c r="AV74" s="38"/>
      <c r="AW74" s="407"/>
      <c r="AX74" s="38"/>
      <c r="AY74" s="407">
        <v>0</v>
      </c>
      <c r="AZ74" s="38"/>
      <c r="BA74" s="407">
        <v>-178158</v>
      </c>
      <c r="BB74" s="38"/>
      <c r="BC74" s="407">
        <v>-248045</v>
      </c>
      <c r="BD74" s="38"/>
      <c r="BE74" s="407">
        <v>0</v>
      </c>
      <c r="BF74" s="38"/>
      <c r="BG74" s="407"/>
      <c r="BH74" s="38"/>
      <c r="BI74" s="407">
        <v>-253845</v>
      </c>
      <c r="BJ74" s="38"/>
      <c r="BK74" s="407">
        <v>-418194.24099999998</v>
      </c>
      <c r="BL74" s="38"/>
      <c r="BM74" s="408">
        <v>0</v>
      </c>
      <c r="BN74" s="38"/>
      <c r="BO74" s="408">
        <v>0</v>
      </c>
      <c r="BP74" s="38"/>
      <c r="BQ74" s="408">
        <v>-96747</v>
      </c>
      <c r="BR74" s="38"/>
      <c r="BS74" s="409">
        <v>-345478000</v>
      </c>
      <c r="BT74" s="38"/>
      <c r="BU74" s="409">
        <v>0</v>
      </c>
      <c r="BV74" s="38"/>
      <c r="BW74" s="409"/>
      <c r="BX74" s="38"/>
      <c r="BY74" s="409">
        <v>-241718000</v>
      </c>
      <c r="BZ74" s="38"/>
      <c r="CA74" s="409">
        <v>-521025000</v>
      </c>
      <c r="CB74" s="38"/>
      <c r="CC74" s="409">
        <v>0</v>
      </c>
      <c r="CD74" s="38"/>
      <c r="CE74" s="409">
        <v>0</v>
      </c>
      <c r="CF74" s="38"/>
      <c r="CG74" s="409">
        <v>-466577000</v>
      </c>
      <c r="CH74" s="38"/>
      <c r="CI74" s="409">
        <v>-466577000</v>
      </c>
      <c r="CJ74" s="38"/>
      <c r="CK74" s="409">
        <v>653282000</v>
      </c>
      <c r="CL74" s="38"/>
      <c r="CM74" s="409">
        <v>0</v>
      </c>
      <c r="CN74" s="38"/>
      <c r="CO74" s="409">
        <v>0</v>
      </c>
      <c r="CP74" s="38"/>
      <c r="CQ74" s="409">
        <v>-506733000</v>
      </c>
      <c r="CR74" s="38"/>
      <c r="CS74" s="409">
        <v>0</v>
      </c>
      <c r="CT74" s="38"/>
      <c r="CU74" s="409">
        <v>0</v>
      </c>
      <c r="CV74" s="38"/>
      <c r="CW74" s="409">
        <v>0</v>
      </c>
      <c r="CX74" s="38"/>
      <c r="CY74" s="409">
        <v>-313440000</v>
      </c>
      <c r="CZ74" s="38"/>
      <c r="DA74" s="409">
        <v>390283000</v>
      </c>
      <c r="DB74" s="38"/>
      <c r="DC74" s="536"/>
      <c r="DD74" s="38"/>
      <c r="DE74" s="409">
        <v>-144893000</v>
      </c>
      <c r="DF74" s="38"/>
      <c r="DG74" s="409">
        <v>-368171000</v>
      </c>
      <c r="DH74" s="38"/>
      <c r="DI74" s="406" t="s">
        <v>300</v>
      </c>
      <c r="DJ74" s="38"/>
      <c r="DK74" s="407">
        <v>0</v>
      </c>
      <c r="DL74" s="38"/>
      <c r="DM74" s="407">
        <v>0</v>
      </c>
      <c r="DN74" s="38"/>
      <c r="DO74" s="407">
        <v>0</v>
      </c>
      <c r="DP74" s="38"/>
      <c r="DQ74" s="407">
        <v>0</v>
      </c>
      <c r="DR74" s="38"/>
      <c r="DS74" s="407">
        <v>0</v>
      </c>
      <c r="DT74" s="38"/>
      <c r="DU74" s="407">
        <v>0</v>
      </c>
      <c r="DV74" s="38"/>
      <c r="DW74" s="407">
        <v>0</v>
      </c>
      <c r="DX74" s="38"/>
      <c r="DY74" s="407">
        <v>0</v>
      </c>
      <c r="DZ74" s="38"/>
      <c r="EA74" s="407">
        <v>0</v>
      </c>
      <c r="EB74" s="38"/>
      <c r="EC74" s="407">
        <v>0</v>
      </c>
      <c r="ED74" s="38"/>
      <c r="EE74" s="407">
        <v>0</v>
      </c>
      <c r="EF74" s="38"/>
      <c r="EG74" s="407">
        <v>0</v>
      </c>
      <c r="EH74" s="38"/>
      <c r="EI74" s="407">
        <v>0</v>
      </c>
      <c r="EJ74" s="38"/>
      <c r="EK74" s="407">
        <v>0</v>
      </c>
      <c r="EL74" s="38"/>
      <c r="EM74" s="407">
        <v>0</v>
      </c>
      <c r="EN74" s="38"/>
      <c r="EO74" s="407">
        <v>0</v>
      </c>
      <c r="EP74" s="38"/>
      <c r="EQ74" s="407">
        <v>0</v>
      </c>
      <c r="ER74" s="38"/>
      <c r="ES74" s="407">
        <v>0</v>
      </c>
      <c r="ET74" s="38"/>
      <c r="EU74" s="407">
        <v>-310042</v>
      </c>
      <c r="EV74" s="38"/>
      <c r="EW74" s="407">
        <v>0</v>
      </c>
      <c r="EX74" s="38"/>
      <c r="EY74" s="407">
        <v>0</v>
      </c>
      <c r="EZ74" s="38"/>
      <c r="FA74" s="407">
        <v>-221553</v>
      </c>
      <c r="FB74" s="38"/>
      <c r="FC74" s="407">
        <v>-420090</v>
      </c>
      <c r="FD74" s="38"/>
      <c r="FE74" s="407">
        <v>0</v>
      </c>
      <c r="FF74" s="38"/>
      <c r="FG74" s="407">
        <v>0</v>
      </c>
      <c r="FH74" s="38"/>
      <c r="FI74" s="407">
        <v>-178158</v>
      </c>
      <c r="FJ74" s="38"/>
      <c r="FK74" s="407">
        <v>-248045</v>
      </c>
      <c r="FL74" s="38"/>
      <c r="FM74" s="407">
        <v>0</v>
      </c>
      <c r="FN74" s="38"/>
      <c r="FO74" s="407">
        <v>0</v>
      </c>
      <c r="FP74" s="38"/>
      <c r="FQ74" s="407">
        <v>-253845</v>
      </c>
      <c r="FR74" s="38"/>
      <c r="FS74" s="407">
        <v>-418194.24099999998</v>
      </c>
      <c r="FT74" s="38"/>
      <c r="FU74" s="407">
        <v>0</v>
      </c>
      <c r="FV74" s="38"/>
      <c r="FW74" s="407">
        <v>0</v>
      </c>
      <c r="FX74" s="38"/>
      <c r="FY74" s="407">
        <v>-96747</v>
      </c>
      <c r="FZ74" s="38"/>
      <c r="GA74" s="409">
        <v>-345478000</v>
      </c>
      <c r="GB74" s="38"/>
      <c r="GC74" s="409">
        <v>0</v>
      </c>
      <c r="GD74" s="38"/>
      <c r="GE74" s="409">
        <v>1944396000</v>
      </c>
      <c r="GF74" s="38"/>
      <c r="GG74" s="409">
        <v>1944396000</v>
      </c>
      <c r="GH74" s="38"/>
      <c r="GI74" s="409">
        <v>1944396000</v>
      </c>
      <c r="GJ74" s="38"/>
      <c r="GK74" s="409">
        <v>1944396000</v>
      </c>
      <c r="GL74" s="38"/>
      <c r="GM74" s="409">
        <v>1944396000</v>
      </c>
      <c r="GN74" s="38"/>
      <c r="GO74" s="409">
        <v>1944396000</v>
      </c>
      <c r="GP74" s="38"/>
      <c r="GQ74" s="409">
        <f t="shared" si="48"/>
        <v>-466577000</v>
      </c>
      <c r="GR74" s="38"/>
      <c r="GS74" s="409">
        <f t="shared" si="49"/>
        <v>653282000</v>
      </c>
      <c r="GT74" s="38"/>
      <c r="GU74" s="409">
        <f t="shared" si="50"/>
        <v>0</v>
      </c>
      <c r="GV74" s="38"/>
      <c r="GW74" s="409">
        <f t="shared" si="51"/>
        <v>0</v>
      </c>
      <c r="GX74" s="38"/>
      <c r="GY74" s="409">
        <f t="shared" si="52"/>
        <v>-506733000</v>
      </c>
      <c r="GZ74" s="38"/>
      <c r="HA74" s="409">
        <f t="shared" si="53"/>
        <v>0</v>
      </c>
      <c r="HB74" s="38"/>
      <c r="HC74" s="409">
        <f t="shared" si="55"/>
        <v>0</v>
      </c>
      <c r="HD74" s="38"/>
      <c r="HE74" s="409">
        <f t="shared" si="56"/>
        <v>0</v>
      </c>
      <c r="HF74" s="38"/>
      <c r="HG74" s="409">
        <f t="shared" si="57"/>
        <v>-313440000</v>
      </c>
      <c r="HH74" s="38"/>
      <c r="HI74" s="409">
        <f t="shared" si="58"/>
        <v>390283000</v>
      </c>
      <c r="HJ74" s="38"/>
      <c r="HK74" s="536"/>
      <c r="HL74" s="38"/>
      <c r="HM74" s="409">
        <f t="shared" si="54"/>
        <v>-144893000</v>
      </c>
      <c r="HN74" s="38"/>
      <c r="HO74" s="409">
        <f t="shared" si="54"/>
        <v>-368171000</v>
      </c>
    </row>
    <row r="75" spans="1:223" ht="13.5" customHeight="1">
      <c r="A75" s="116" t="s">
        <v>228</v>
      </c>
      <c r="B75" s="38"/>
      <c r="C75" s="142">
        <v>203599</v>
      </c>
      <c r="D75" s="38"/>
      <c r="E75" s="142">
        <v>0</v>
      </c>
      <c r="F75" s="38"/>
      <c r="G75" s="142">
        <v>0</v>
      </c>
      <c r="H75" s="38"/>
      <c r="I75" s="142">
        <v>0</v>
      </c>
      <c r="J75" s="38"/>
      <c r="K75" s="142">
        <v>0</v>
      </c>
      <c r="L75" s="38"/>
      <c r="M75" s="142">
        <v>0</v>
      </c>
      <c r="N75" s="38"/>
      <c r="O75" s="142">
        <v>469310</v>
      </c>
      <c r="P75" s="38"/>
      <c r="Q75" s="142">
        <v>259642</v>
      </c>
      <c r="R75" s="38"/>
      <c r="S75" s="142">
        <v>259642</v>
      </c>
      <c r="T75" s="38"/>
      <c r="U75" s="142">
        <v>0</v>
      </c>
      <c r="V75" s="38"/>
      <c r="W75" s="142">
        <v>0</v>
      </c>
      <c r="X75" s="38"/>
      <c r="Y75" s="142">
        <v>145689.24797450207</v>
      </c>
      <c r="Z75" s="38"/>
      <c r="AA75" s="142">
        <v>145689</v>
      </c>
      <c r="AB75" s="38"/>
      <c r="AC75" s="142">
        <v>0</v>
      </c>
      <c r="AD75" s="38"/>
      <c r="AE75" s="142">
        <v>0</v>
      </c>
      <c r="AF75" s="38"/>
      <c r="AG75" s="142">
        <v>254757</v>
      </c>
      <c r="AH75" s="38"/>
      <c r="AI75" s="142">
        <v>254757</v>
      </c>
      <c r="AJ75" s="38"/>
      <c r="AK75" s="142">
        <v>0</v>
      </c>
      <c r="AL75" s="38"/>
      <c r="AM75" s="142">
        <v>0</v>
      </c>
      <c r="AN75" s="38"/>
      <c r="AO75" s="142">
        <v>322659</v>
      </c>
      <c r="AP75" s="38"/>
      <c r="AQ75" s="142">
        <v>322659</v>
      </c>
      <c r="AR75" s="38"/>
      <c r="AS75" s="142"/>
      <c r="AT75" s="38"/>
      <c r="AU75" s="142"/>
      <c r="AV75" s="38"/>
      <c r="AW75" s="142">
        <v>174718</v>
      </c>
      <c r="AX75" s="38"/>
      <c r="AY75" s="142">
        <v>174718</v>
      </c>
      <c r="AZ75" s="38"/>
      <c r="BA75" s="142"/>
      <c r="BB75" s="38"/>
      <c r="BC75" s="142"/>
      <c r="BD75" s="38"/>
      <c r="BE75" s="142">
        <v>159325</v>
      </c>
      <c r="BF75" s="38"/>
      <c r="BG75" s="142">
        <v>159325</v>
      </c>
      <c r="BH75" s="38"/>
      <c r="BI75" s="142">
        <v>0</v>
      </c>
      <c r="BJ75" s="38"/>
      <c r="BK75" s="142">
        <v>0</v>
      </c>
      <c r="BL75" s="38"/>
      <c r="BM75" s="268">
        <v>281647.35943000001</v>
      </c>
      <c r="BN75" s="38"/>
      <c r="BO75" s="268">
        <v>57170</v>
      </c>
      <c r="BP75" s="38"/>
      <c r="BQ75" s="268" t="s">
        <v>274</v>
      </c>
      <c r="BR75" s="38"/>
      <c r="BS75" s="349" t="s">
        <v>274</v>
      </c>
      <c r="BT75" s="38"/>
      <c r="BU75" s="349">
        <v>61763000</v>
      </c>
      <c r="BV75" s="38"/>
      <c r="BW75" s="349">
        <v>61763000</v>
      </c>
      <c r="BX75" s="38"/>
      <c r="BY75" s="349"/>
      <c r="BZ75" s="38"/>
      <c r="CA75" s="349">
        <v>0</v>
      </c>
      <c r="CB75" s="38"/>
      <c r="CC75" s="349">
        <v>456035000</v>
      </c>
      <c r="CD75" s="38"/>
      <c r="CE75" s="349">
        <v>456035000</v>
      </c>
      <c r="CF75" s="38"/>
      <c r="CG75" s="349">
        <f>[16]BS_PT!$Q$74</f>
        <v>0</v>
      </c>
      <c r="CH75" s="38"/>
      <c r="CI75" s="349">
        <v>0</v>
      </c>
      <c r="CJ75" s="38"/>
      <c r="CK75" s="349">
        <v>0</v>
      </c>
      <c r="CL75" s="38"/>
      <c r="CM75" s="349">
        <v>653282000</v>
      </c>
      <c r="CN75" s="38"/>
      <c r="CO75" s="349">
        <v>0</v>
      </c>
      <c r="CP75" s="38"/>
      <c r="CQ75" s="349">
        <v>0</v>
      </c>
      <c r="CR75" s="38"/>
      <c r="CS75" s="349">
        <v>460000000</v>
      </c>
      <c r="CT75" s="38"/>
      <c r="CU75" s="349">
        <v>4317000</v>
      </c>
      <c r="CV75" s="38"/>
      <c r="CW75" s="349">
        <v>0</v>
      </c>
      <c r="CX75" s="38"/>
      <c r="CY75" s="349">
        <v>0</v>
      </c>
      <c r="CZ75" s="38"/>
      <c r="DA75" s="349">
        <v>0</v>
      </c>
      <c r="DB75" s="38"/>
      <c r="DC75" s="535"/>
      <c r="DD75" s="38"/>
      <c r="DE75" s="349"/>
      <c r="DF75" s="38"/>
      <c r="DG75" s="349"/>
      <c r="DH75" s="38"/>
      <c r="DI75" s="116" t="s">
        <v>193</v>
      </c>
      <c r="DJ75" s="38"/>
      <c r="DK75" s="142">
        <v>203599</v>
      </c>
      <c r="DL75" s="38"/>
      <c r="DM75" s="142">
        <v>0</v>
      </c>
      <c r="DN75" s="38"/>
      <c r="DO75" s="142">
        <v>0</v>
      </c>
      <c r="DP75" s="38"/>
      <c r="DQ75" s="142">
        <v>0</v>
      </c>
      <c r="DR75" s="38"/>
      <c r="DS75" s="142">
        <v>0</v>
      </c>
      <c r="DT75" s="38"/>
      <c r="DU75" s="142">
        <v>0</v>
      </c>
      <c r="DV75" s="38"/>
      <c r="DW75" s="142">
        <v>469310</v>
      </c>
      <c r="DX75" s="38"/>
      <c r="DY75" s="142">
        <v>259642</v>
      </c>
      <c r="DZ75" s="38"/>
      <c r="EA75" s="142">
        <v>259642</v>
      </c>
      <c r="EB75" s="38"/>
      <c r="EC75" s="142">
        <v>0</v>
      </c>
      <c r="ED75" s="38"/>
      <c r="EE75" s="142">
        <v>0</v>
      </c>
      <c r="EF75" s="38"/>
      <c r="EG75" s="142">
        <v>145689.24797450207</v>
      </c>
      <c r="EH75" s="38"/>
      <c r="EI75" s="142">
        <v>145689</v>
      </c>
      <c r="EJ75" s="38"/>
      <c r="EK75" s="142">
        <v>0</v>
      </c>
      <c r="EL75" s="38"/>
      <c r="EM75" s="142">
        <v>0</v>
      </c>
      <c r="EN75" s="38"/>
      <c r="EO75" s="142">
        <v>254757</v>
      </c>
      <c r="EP75" s="38"/>
      <c r="EQ75" s="142">
        <v>254757</v>
      </c>
      <c r="ER75" s="38"/>
      <c r="ES75" s="142">
        <v>0</v>
      </c>
      <c r="ET75" s="38"/>
      <c r="EU75" s="142">
        <v>0</v>
      </c>
      <c r="EV75" s="38"/>
      <c r="EW75" s="142">
        <v>322659</v>
      </c>
      <c r="EX75" s="38"/>
      <c r="EY75" s="142">
        <v>322659</v>
      </c>
      <c r="EZ75" s="38"/>
      <c r="FA75" s="142">
        <v>0</v>
      </c>
      <c r="FB75" s="38"/>
      <c r="FC75" s="142">
        <v>0</v>
      </c>
      <c r="FD75" s="38"/>
      <c r="FE75" s="142">
        <v>174718</v>
      </c>
      <c r="FF75" s="38"/>
      <c r="FG75" s="142">
        <v>174718</v>
      </c>
      <c r="FH75" s="38"/>
      <c r="FI75" s="142">
        <v>0</v>
      </c>
      <c r="FJ75" s="38"/>
      <c r="FK75" s="142">
        <v>0</v>
      </c>
      <c r="FL75" s="38"/>
      <c r="FM75" s="142">
        <v>159325</v>
      </c>
      <c r="FN75" s="38"/>
      <c r="FO75" s="142">
        <v>159325</v>
      </c>
      <c r="FP75" s="38"/>
      <c r="FQ75" s="142">
        <v>0</v>
      </c>
      <c r="FR75" s="38"/>
      <c r="FS75" s="142">
        <v>0</v>
      </c>
      <c r="FT75" s="38"/>
      <c r="FU75" s="142">
        <v>281647.35943000001</v>
      </c>
      <c r="FV75" s="38"/>
      <c r="FW75" s="142">
        <v>57170</v>
      </c>
      <c r="FX75" s="38"/>
      <c r="FY75" s="142" t="s">
        <v>274</v>
      </c>
      <c r="FZ75" s="38"/>
      <c r="GA75" s="349" t="s">
        <v>274</v>
      </c>
      <c r="GB75" s="38"/>
      <c r="GC75" s="349">
        <v>61763000</v>
      </c>
      <c r="GD75" s="38"/>
      <c r="GE75" s="349">
        <v>-466577000</v>
      </c>
      <c r="GF75" s="38"/>
      <c r="GG75" s="349">
        <v>-466577000</v>
      </c>
      <c r="GH75" s="38"/>
      <c r="GI75" s="349">
        <v>-466577000</v>
      </c>
      <c r="GJ75" s="38"/>
      <c r="GK75" s="349">
        <v>-466577000</v>
      </c>
      <c r="GL75" s="38"/>
      <c r="GM75" s="349">
        <v>-466577000</v>
      </c>
      <c r="GN75" s="38"/>
      <c r="GO75" s="349">
        <v>-466577000</v>
      </c>
      <c r="GP75" s="38"/>
      <c r="GQ75" s="349">
        <f t="shared" si="48"/>
        <v>0</v>
      </c>
      <c r="GR75" s="38"/>
      <c r="GS75" s="349">
        <f t="shared" si="49"/>
        <v>0</v>
      </c>
      <c r="GT75" s="38"/>
      <c r="GU75" s="349">
        <f t="shared" si="50"/>
        <v>653282000</v>
      </c>
      <c r="GV75" s="38"/>
      <c r="GW75" s="349">
        <f t="shared" si="51"/>
        <v>0</v>
      </c>
      <c r="GX75" s="38"/>
      <c r="GY75" s="349">
        <f t="shared" si="52"/>
        <v>0</v>
      </c>
      <c r="GZ75" s="38"/>
      <c r="HA75" s="349">
        <f t="shared" si="53"/>
        <v>460000000</v>
      </c>
      <c r="HB75" s="38"/>
      <c r="HC75" s="349">
        <f t="shared" si="55"/>
        <v>4317000</v>
      </c>
      <c r="HD75" s="38"/>
      <c r="HE75" s="349">
        <f t="shared" si="56"/>
        <v>0</v>
      </c>
      <c r="HF75" s="38"/>
      <c r="HG75" s="349">
        <f t="shared" si="57"/>
        <v>0</v>
      </c>
      <c r="HH75" s="38"/>
      <c r="HI75" s="349">
        <f t="shared" si="58"/>
        <v>0</v>
      </c>
      <c r="HJ75" s="38"/>
      <c r="HK75" s="535"/>
      <c r="HL75" s="38"/>
      <c r="HM75" s="349">
        <f t="shared" si="54"/>
        <v>0</v>
      </c>
      <c r="HN75" s="38"/>
      <c r="HO75" s="349">
        <f>+DG75</f>
        <v>0</v>
      </c>
    </row>
    <row r="76" spans="1:223" ht="13.5" customHeight="1">
      <c r="A76" s="406" t="s">
        <v>623</v>
      </c>
      <c r="B76" s="38"/>
      <c r="C76" s="407"/>
      <c r="D76" s="38"/>
      <c r="E76" s="407"/>
      <c r="F76" s="38"/>
      <c r="G76" s="407"/>
      <c r="H76" s="38"/>
      <c r="I76" s="407"/>
      <c r="J76" s="38"/>
      <c r="K76" s="407"/>
      <c r="L76" s="38"/>
      <c r="M76" s="407"/>
      <c r="N76" s="38"/>
      <c r="O76" s="407"/>
      <c r="P76" s="38"/>
      <c r="Q76" s="407"/>
      <c r="R76" s="38"/>
      <c r="S76" s="407"/>
      <c r="T76" s="38"/>
      <c r="U76" s="407"/>
      <c r="V76" s="38"/>
      <c r="W76" s="407"/>
      <c r="X76" s="38"/>
      <c r="Y76" s="407"/>
      <c r="Z76" s="38"/>
      <c r="AA76" s="407"/>
      <c r="AB76" s="38"/>
      <c r="AC76" s="407"/>
      <c r="AD76" s="38"/>
      <c r="AE76" s="407"/>
      <c r="AF76" s="38"/>
      <c r="AG76" s="407"/>
      <c r="AH76" s="38"/>
      <c r="AI76" s="407"/>
      <c r="AJ76" s="38"/>
      <c r="AK76" s="407"/>
      <c r="AL76" s="38"/>
      <c r="AM76" s="407"/>
      <c r="AN76" s="38"/>
      <c r="AO76" s="407"/>
      <c r="AP76" s="38"/>
      <c r="AQ76" s="407"/>
      <c r="AR76" s="38"/>
      <c r="AS76" s="407"/>
      <c r="AT76" s="38"/>
      <c r="AU76" s="407"/>
      <c r="AV76" s="38"/>
      <c r="AW76" s="407"/>
      <c r="AX76" s="38"/>
      <c r="AY76" s="407"/>
      <c r="AZ76" s="38"/>
      <c r="BA76" s="407"/>
      <c r="BB76" s="38"/>
      <c r="BC76" s="407"/>
      <c r="BD76" s="38"/>
      <c r="BE76" s="407"/>
      <c r="BF76" s="38"/>
      <c r="BG76" s="407"/>
      <c r="BH76" s="38"/>
      <c r="BI76" s="407"/>
      <c r="BJ76" s="38"/>
      <c r="BK76" s="407"/>
      <c r="BL76" s="38"/>
      <c r="BM76" s="408"/>
      <c r="BN76" s="38"/>
      <c r="BO76" s="408"/>
      <c r="BP76" s="38"/>
      <c r="BQ76" s="408"/>
      <c r="BR76" s="38"/>
      <c r="BS76" s="409"/>
      <c r="BT76" s="38"/>
      <c r="BU76" s="409"/>
      <c r="BV76" s="38"/>
      <c r="BW76" s="409">
        <v>0</v>
      </c>
      <c r="BX76" s="38"/>
      <c r="BY76" s="409">
        <v>-12937000</v>
      </c>
      <c r="BZ76" s="38"/>
      <c r="CA76" s="409">
        <v>-9586000</v>
      </c>
      <c r="CB76" s="38"/>
      <c r="CC76" s="409">
        <v>-15298000</v>
      </c>
      <c r="CD76" s="38"/>
      <c r="CE76" s="409">
        <v>1157000</v>
      </c>
      <c r="CF76" s="38"/>
      <c r="CG76" s="409">
        <f>[16]BS_PT!$Q$75</f>
        <v>6429000</v>
      </c>
      <c r="CH76" s="38"/>
      <c r="CI76" s="409">
        <v>16603000</v>
      </c>
      <c r="CJ76" s="38"/>
      <c r="CK76" s="409">
        <v>22463000</v>
      </c>
      <c r="CL76" s="38"/>
      <c r="CM76" s="409">
        <v>22587000</v>
      </c>
      <c r="CN76" s="38"/>
      <c r="CO76" s="409">
        <v>21206000</v>
      </c>
      <c r="CP76" s="38"/>
      <c r="CQ76" s="409">
        <v>22253000</v>
      </c>
      <c r="CR76" s="38"/>
      <c r="CS76" s="409">
        <v>10410000</v>
      </c>
      <c r="CT76" s="38"/>
      <c r="CU76" s="409">
        <v>0</v>
      </c>
      <c r="CV76" s="38"/>
      <c r="CW76" s="409">
        <v>-17963000</v>
      </c>
      <c r="CX76" s="38"/>
      <c r="CY76" s="409">
        <v>-20440000</v>
      </c>
      <c r="CZ76" s="38"/>
      <c r="DA76" s="409">
        <v>-42591000</v>
      </c>
      <c r="DB76" s="38"/>
      <c r="DC76" s="536"/>
      <c r="DD76" s="38"/>
      <c r="DE76" s="409">
        <v>-40283000</v>
      </c>
      <c r="DF76" s="38"/>
      <c r="DG76" s="349">
        <v>-34038000</v>
      </c>
      <c r="DH76" s="38"/>
      <c r="DI76" s="406" t="s">
        <v>629</v>
      </c>
      <c r="DJ76" s="38"/>
      <c r="DK76" s="407"/>
      <c r="DL76" s="38"/>
      <c r="DM76" s="407"/>
      <c r="DN76" s="38"/>
      <c r="DO76" s="407"/>
      <c r="DP76" s="38"/>
      <c r="DQ76" s="407"/>
      <c r="DR76" s="38"/>
      <c r="DS76" s="407"/>
      <c r="DT76" s="38"/>
      <c r="DU76" s="407"/>
      <c r="DV76" s="38"/>
      <c r="DW76" s="407"/>
      <c r="DX76" s="38"/>
      <c r="DY76" s="407"/>
      <c r="DZ76" s="38"/>
      <c r="EA76" s="407"/>
      <c r="EB76" s="38"/>
      <c r="EC76" s="407"/>
      <c r="ED76" s="38"/>
      <c r="EE76" s="407"/>
      <c r="EF76" s="38"/>
      <c r="EG76" s="407"/>
      <c r="EH76" s="38"/>
      <c r="EI76" s="407"/>
      <c r="EJ76" s="38"/>
      <c r="EK76" s="407"/>
      <c r="EL76" s="38"/>
      <c r="EM76" s="407"/>
      <c r="EN76" s="38"/>
      <c r="EO76" s="407"/>
      <c r="EP76" s="38"/>
      <c r="EQ76" s="407"/>
      <c r="ER76" s="38"/>
      <c r="ES76" s="407"/>
      <c r="ET76" s="38"/>
      <c r="EU76" s="407"/>
      <c r="EV76" s="38"/>
      <c r="EW76" s="407"/>
      <c r="EX76" s="38"/>
      <c r="EY76" s="407"/>
      <c r="EZ76" s="38"/>
      <c r="FA76" s="407"/>
      <c r="FB76" s="38"/>
      <c r="FC76" s="407"/>
      <c r="FD76" s="38"/>
      <c r="FE76" s="407"/>
      <c r="FF76" s="38"/>
      <c r="FG76" s="407"/>
      <c r="FH76" s="38"/>
      <c r="FI76" s="407"/>
      <c r="FJ76" s="38"/>
      <c r="FK76" s="407"/>
      <c r="FL76" s="38"/>
      <c r="FM76" s="407"/>
      <c r="FN76" s="38"/>
      <c r="FO76" s="407"/>
      <c r="FP76" s="38"/>
      <c r="FQ76" s="407"/>
      <c r="FR76" s="38"/>
      <c r="FS76" s="407"/>
      <c r="FT76" s="38"/>
      <c r="FU76" s="407"/>
      <c r="FV76" s="38"/>
      <c r="FW76" s="407"/>
      <c r="FX76" s="38"/>
      <c r="FY76" s="407"/>
      <c r="FZ76" s="38"/>
      <c r="GA76" s="409"/>
      <c r="GB76" s="38"/>
      <c r="GC76" s="409"/>
      <c r="GD76" s="38"/>
      <c r="GE76" s="409">
        <f t="shared" si="10"/>
        <v>0</v>
      </c>
      <c r="GF76" s="38"/>
      <c r="GG76" s="409">
        <f t="shared" si="11"/>
        <v>-12937000</v>
      </c>
      <c r="GH76" s="38"/>
      <c r="GI76" s="409">
        <f t="shared" si="12"/>
        <v>-9586000</v>
      </c>
      <c r="GJ76" s="38"/>
      <c r="GK76" s="409">
        <f t="shared" si="13"/>
        <v>-15298000</v>
      </c>
      <c r="GL76" s="38"/>
      <c r="GM76" s="409">
        <f t="shared" si="14"/>
        <v>1157000</v>
      </c>
      <c r="GN76" s="38"/>
      <c r="GO76" s="409">
        <f t="shared" si="15"/>
        <v>6429000</v>
      </c>
      <c r="GP76" s="38"/>
      <c r="GQ76" s="409">
        <f t="shared" si="48"/>
        <v>16603000</v>
      </c>
      <c r="GR76" s="38"/>
      <c r="GS76" s="409">
        <f t="shared" si="49"/>
        <v>22463000</v>
      </c>
      <c r="GT76" s="38"/>
      <c r="GU76" s="409">
        <f t="shared" si="50"/>
        <v>22587000</v>
      </c>
      <c r="GV76" s="38"/>
      <c r="GW76" s="409">
        <f t="shared" si="51"/>
        <v>21206000</v>
      </c>
      <c r="GX76" s="38"/>
      <c r="GY76" s="409">
        <f t="shared" si="52"/>
        <v>22253000</v>
      </c>
      <c r="GZ76" s="38"/>
      <c r="HA76" s="409">
        <f t="shared" si="53"/>
        <v>10410000</v>
      </c>
      <c r="HB76" s="38"/>
      <c r="HC76" s="409">
        <f t="shared" si="55"/>
        <v>0</v>
      </c>
      <c r="HD76" s="38"/>
      <c r="HE76" s="409">
        <f t="shared" si="56"/>
        <v>-17963000</v>
      </c>
      <c r="HF76" s="38"/>
      <c r="HG76" s="409">
        <f t="shared" si="57"/>
        <v>-20440000</v>
      </c>
      <c r="HH76" s="38"/>
      <c r="HI76" s="409">
        <f t="shared" si="58"/>
        <v>-42591000</v>
      </c>
      <c r="HJ76" s="38"/>
      <c r="HK76" s="536"/>
      <c r="HL76" s="38"/>
      <c r="HM76" s="409">
        <f t="shared" si="54"/>
        <v>-40283000</v>
      </c>
      <c r="HN76" s="38"/>
      <c r="HO76" s="409">
        <f>+DG76</f>
        <v>-34038000</v>
      </c>
    </row>
    <row r="77" spans="1:223" ht="13.5" customHeight="1">
      <c r="A77" s="116" t="s">
        <v>631</v>
      </c>
      <c r="B77" s="38"/>
      <c r="C77" s="142"/>
      <c r="D77" s="38"/>
      <c r="E77" s="142"/>
      <c r="F77" s="38"/>
      <c r="G77" s="142"/>
      <c r="H77" s="38"/>
      <c r="I77" s="142"/>
      <c r="J77" s="38"/>
      <c r="K77" s="142"/>
      <c r="L77" s="38"/>
      <c r="M77" s="142"/>
      <c r="N77" s="38"/>
      <c r="O77" s="142"/>
      <c r="P77" s="38"/>
      <c r="Q77" s="142"/>
      <c r="R77" s="38"/>
      <c r="S77" s="142"/>
      <c r="T77" s="38"/>
      <c r="U77" s="142"/>
      <c r="V77" s="38"/>
      <c r="W77" s="142"/>
      <c r="X77" s="38"/>
      <c r="Y77" s="142"/>
      <c r="Z77" s="38"/>
      <c r="AA77" s="142"/>
      <c r="AB77" s="38"/>
      <c r="AC77" s="142"/>
      <c r="AD77" s="38"/>
      <c r="AE77" s="142"/>
      <c r="AF77" s="38"/>
      <c r="AG77" s="142"/>
      <c r="AH77" s="38"/>
      <c r="AI77" s="142"/>
      <c r="AJ77" s="38"/>
      <c r="AK77" s="142"/>
      <c r="AL77" s="38"/>
      <c r="AM77" s="142"/>
      <c r="AN77" s="38"/>
      <c r="AO77" s="142"/>
      <c r="AP77" s="38"/>
      <c r="AQ77" s="142"/>
      <c r="AR77" s="38"/>
      <c r="AS77" s="142"/>
      <c r="AT77" s="38"/>
      <c r="AU77" s="142"/>
      <c r="AV77" s="38"/>
      <c r="AW77" s="142"/>
      <c r="AX77" s="38"/>
      <c r="AY77" s="142"/>
      <c r="AZ77" s="38"/>
      <c r="BA77" s="142"/>
      <c r="BB77" s="38"/>
      <c r="BC77" s="142"/>
      <c r="BD77" s="38"/>
      <c r="BE77" s="142"/>
      <c r="BF77" s="38"/>
      <c r="BG77" s="142"/>
      <c r="BH77" s="38"/>
      <c r="BI77" s="142"/>
      <c r="BJ77" s="38"/>
      <c r="BK77" s="142"/>
      <c r="BL77" s="38"/>
      <c r="BM77" s="268"/>
      <c r="BN77" s="38"/>
      <c r="BO77" s="268"/>
      <c r="BP77" s="38"/>
      <c r="BQ77" s="268"/>
      <c r="BR77" s="38"/>
      <c r="BS77" s="349"/>
      <c r="BT77" s="38"/>
      <c r="BU77" s="349"/>
      <c r="BV77" s="38"/>
      <c r="BW77" s="349">
        <v>13307000</v>
      </c>
      <c r="BX77" s="38"/>
      <c r="BY77" s="349">
        <v>0</v>
      </c>
      <c r="BZ77" s="38"/>
      <c r="CA77" s="349">
        <v>0</v>
      </c>
      <c r="CB77" s="38"/>
      <c r="CC77" s="349">
        <v>0</v>
      </c>
      <c r="CD77" s="38"/>
      <c r="CE77" s="349"/>
      <c r="CF77" s="38"/>
      <c r="CG77" s="349">
        <f>[16]BS_PT!$Q$74</f>
        <v>0</v>
      </c>
      <c r="CH77" s="38"/>
      <c r="CI77" s="349">
        <v>0</v>
      </c>
      <c r="CJ77" s="38"/>
      <c r="CK77" s="349">
        <v>0</v>
      </c>
      <c r="CL77" s="38"/>
      <c r="CM77" s="349"/>
      <c r="CN77" s="38"/>
      <c r="CO77" s="349">
        <v>0</v>
      </c>
      <c r="CP77" s="38"/>
      <c r="CQ77" s="349">
        <v>0</v>
      </c>
      <c r="CR77" s="38"/>
      <c r="CS77" s="349">
        <v>0</v>
      </c>
      <c r="CT77" s="38"/>
      <c r="CU77" s="349">
        <v>0</v>
      </c>
      <c r="CV77" s="38"/>
      <c r="CW77" s="349">
        <v>0</v>
      </c>
      <c r="CX77" s="38"/>
      <c r="CY77" s="349">
        <v>0</v>
      </c>
      <c r="CZ77" s="38"/>
      <c r="DA77" s="349">
        <v>0</v>
      </c>
      <c r="DB77" s="38"/>
      <c r="DC77" s="535"/>
      <c r="DD77" s="38"/>
      <c r="DE77" s="349"/>
      <c r="DF77" s="38"/>
      <c r="DG77" s="349"/>
      <c r="DH77" s="38"/>
      <c r="DI77" s="116" t="s">
        <v>625</v>
      </c>
      <c r="DJ77" s="38"/>
      <c r="DK77" s="142"/>
      <c r="DL77" s="38"/>
      <c r="DM77" s="142"/>
      <c r="DN77" s="38"/>
      <c r="DO77" s="142"/>
      <c r="DP77" s="38"/>
      <c r="DQ77" s="142"/>
      <c r="DR77" s="38"/>
      <c r="DS77" s="142"/>
      <c r="DT77" s="38"/>
      <c r="DU77" s="142"/>
      <c r="DV77" s="38"/>
      <c r="DW77" s="142"/>
      <c r="DX77" s="38"/>
      <c r="DY77" s="142"/>
      <c r="DZ77" s="38"/>
      <c r="EA77" s="142"/>
      <c r="EB77" s="38"/>
      <c r="EC77" s="142"/>
      <c r="ED77" s="38"/>
      <c r="EE77" s="142"/>
      <c r="EF77" s="38"/>
      <c r="EG77" s="142"/>
      <c r="EH77" s="38"/>
      <c r="EI77" s="142"/>
      <c r="EJ77" s="38"/>
      <c r="EK77" s="142"/>
      <c r="EL77" s="38"/>
      <c r="EM77" s="142"/>
      <c r="EN77" s="38"/>
      <c r="EO77" s="142"/>
      <c r="EP77" s="38"/>
      <c r="EQ77" s="142"/>
      <c r="ER77" s="38"/>
      <c r="ES77" s="142"/>
      <c r="ET77" s="38"/>
      <c r="EU77" s="142"/>
      <c r="EV77" s="38"/>
      <c r="EW77" s="142"/>
      <c r="EX77" s="38"/>
      <c r="EY77" s="142"/>
      <c r="EZ77" s="38"/>
      <c r="FA77" s="142"/>
      <c r="FB77" s="38"/>
      <c r="FC77" s="142"/>
      <c r="FD77" s="38"/>
      <c r="FE77" s="142"/>
      <c r="FF77" s="38"/>
      <c r="FG77" s="142"/>
      <c r="FH77" s="38"/>
      <c r="FI77" s="142"/>
      <c r="FJ77" s="38"/>
      <c r="FK77" s="142"/>
      <c r="FL77" s="38"/>
      <c r="FM77" s="142"/>
      <c r="FN77" s="38"/>
      <c r="FO77" s="142"/>
      <c r="FP77" s="38"/>
      <c r="FQ77" s="142"/>
      <c r="FR77" s="38"/>
      <c r="FS77" s="142"/>
      <c r="FT77" s="38"/>
      <c r="FU77" s="142"/>
      <c r="FV77" s="38"/>
      <c r="FW77" s="142"/>
      <c r="FX77" s="38"/>
      <c r="FY77" s="142"/>
      <c r="FZ77" s="38"/>
      <c r="GA77" s="349"/>
      <c r="GB77" s="38"/>
      <c r="GC77" s="349"/>
      <c r="GD77" s="38"/>
      <c r="GE77" s="349">
        <f t="shared" si="10"/>
        <v>13307000</v>
      </c>
      <c r="GF77" s="38"/>
      <c r="GG77" s="349">
        <f t="shared" si="11"/>
        <v>0</v>
      </c>
      <c r="GH77" s="38"/>
      <c r="GI77" s="349">
        <f t="shared" si="12"/>
        <v>0</v>
      </c>
      <c r="GJ77" s="38"/>
      <c r="GK77" s="349">
        <f t="shared" si="13"/>
        <v>0</v>
      </c>
      <c r="GL77" s="38"/>
      <c r="GM77" s="349">
        <f t="shared" si="14"/>
        <v>0</v>
      </c>
      <c r="GN77" s="38"/>
      <c r="GO77" s="349">
        <f t="shared" si="15"/>
        <v>0</v>
      </c>
      <c r="GP77" s="38"/>
      <c r="GQ77" s="349">
        <f t="shared" si="48"/>
        <v>0</v>
      </c>
      <c r="GR77" s="38"/>
      <c r="GS77" s="349">
        <f t="shared" si="49"/>
        <v>0</v>
      </c>
      <c r="GT77" s="38"/>
      <c r="GU77" s="349">
        <f t="shared" si="50"/>
        <v>0</v>
      </c>
      <c r="GV77" s="38"/>
      <c r="GW77" s="349">
        <f t="shared" si="51"/>
        <v>0</v>
      </c>
      <c r="GX77" s="38"/>
      <c r="GY77" s="349">
        <f t="shared" si="52"/>
        <v>0</v>
      </c>
      <c r="GZ77" s="38"/>
      <c r="HA77" s="349">
        <f t="shared" si="53"/>
        <v>0</v>
      </c>
      <c r="HB77" s="38"/>
      <c r="HC77" s="349">
        <f t="shared" si="55"/>
        <v>0</v>
      </c>
      <c r="HD77" s="38"/>
      <c r="HE77" s="349">
        <f t="shared" si="56"/>
        <v>0</v>
      </c>
      <c r="HF77" s="38"/>
      <c r="HG77" s="349">
        <f t="shared" si="57"/>
        <v>0</v>
      </c>
      <c r="HH77" s="38"/>
      <c r="HI77" s="349">
        <f t="shared" si="58"/>
        <v>0</v>
      </c>
      <c r="HJ77" s="38"/>
      <c r="HK77" s="535"/>
      <c r="HL77" s="38"/>
      <c r="HM77" s="349">
        <f t="shared" si="54"/>
        <v>0</v>
      </c>
      <c r="HN77" s="38"/>
      <c r="HO77" s="349">
        <f t="shared" si="54"/>
        <v>0</v>
      </c>
    </row>
    <row r="78" spans="1:223" ht="13.5" customHeight="1">
      <c r="A78" s="406" t="s">
        <v>632</v>
      </c>
      <c r="B78" s="38"/>
      <c r="C78" s="407">
        <v>72834</v>
      </c>
      <c r="D78" s="38"/>
      <c r="E78" s="407">
        <v>145580</v>
      </c>
      <c r="F78" s="38"/>
      <c r="G78" s="407">
        <v>422501</v>
      </c>
      <c r="H78" s="38"/>
      <c r="I78" s="407">
        <v>0</v>
      </c>
      <c r="J78" s="38"/>
      <c r="K78" s="407">
        <v>0</v>
      </c>
      <c r="L78" s="38"/>
      <c r="M78" s="407">
        <v>0</v>
      </c>
      <c r="N78" s="38"/>
      <c r="O78" s="407">
        <v>0</v>
      </c>
      <c r="P78" s="38"/>
      <c r="Q78" s="407">
        <v>0</v>
      </c>
      <c r="R78" s="38"/>
      <c r="S78" s="407">
        <v>0</v>
      </c>
      <c r="T78" s="38"/>
      <c r="U78" s="407">
        <v>0</v>
      </c>
      <c r="V78" s="38"/>
      <c r="W78" s="407">
        <v>0</v>
      </c>
      <c r="X78" s="38"/>
      <c r="Y78" s="407">
        <v>0</v>
      </c>
      <c r="Z78" s="38"/>
      <c r="AA78" s="407">
        <v>0</v>
      </c>
      <c r="AB78" s="38"/>
      <c r="AC78" s="407">
        <v>0</v>
      </c>
      <c r="AD78" s="38"/>
      <c r="AE78" s="407">
        <v>0</v>
      </c>
      <c r="AF78" s="38"/>
      <c r="AG78" s="407">
        <v>0</v>
      </c>
      <c r="AH78" s="38"/>
      <c r="AI78" s="407">
        <v>0</v>
      </c>
      <c r="AJ78" s="38"/>
      <c r="AK78" s="407">
        <v>0</v>
      </c>
      <c r="AL78" s="38"/>
      <c r="AM78" s="407">
        <v>0</v>
      </c>
      <c r="AN78" s="38"/>
      <c r="AO78" s="407">
        <v>0</v>
      </c>
      <c r="AP78" s="38"/>
      <c r="AQ78" s="407">
        <v>0</v>
      </c>
      <c r="AR78" s="38"/>
      <c r="AS78" s="407">
        <v>0</v>
      </c>
      <c r="AT78" s="38"/>
      <c r="AU78" s="407">
        <v>0</v>
      </c>
      <c r="AV78" s="38"/>
      <c r="AW78" s="407">
        <v>0</v>
      </c>
      <c r="AX78" s="38"/>
      <c r="AY78" s="407">
        <v>0</v>
      </c>
      <c r="AZ78" s="38"/>
      <c r="BA78" s="407">
        <v>0</v>
      </c>
      <c r="BB78" s="38"/>
      <c r="BC78" s="407">
        <v>0</v>
      </c>
      <c r="BD78" s="38"/>
      <c r="BE78" s="407">
        <v>0</v>
      </c>
      <c r="BF78" s="38"/>
      <c r="BG78" s="407">
        <v>0</v>
      </c>
      <c r="BH78" s="38"/>
      <c r="BI78" s="407">
        <v>0</v>
      </c>
      <c r="BJ78" s="38"/>
      <c r="BK78" s="407">
        <v>0</v>
      </c>
      <c r="BL78" s="38"/>
      <c r="BM78" s="408" t="s">
        <v>274</v>
      </c>
      <c r="BN78" s="38"/>
      <c r="BO78" s="408">
        <v>-4.0000000000000003E-5</v>
      </c>
      <c r="BP78" s="38"/>
      <c r="BQ78" s="408">
        <v>-892</v>
      </c>
      <c r="BR78" s="38"/>
      <c r="BS78" s="409">
        <v>-892000</v>
      </c>
      <c r="BT78" s="38"/>
      <c r="BU78" s="409">
        <v>-0.09</v>
      </c>
      <c r="BV78" s="38"/>
      <c r="BW78" s="409">
        <v>0</v>
      </c>
      <c r="BX78" s="38"/>
      <c r="BY78" s="409">
        <v>0</v>
      </c>
      <c r="BZ78" s="38"/>
      <c r="CA78" s="409"/>
      <c r="CB78" s="38"/>
      <c r="CC78" s="409"/>
      <c r="CD78" s="38"/>
      <c r="CE78" s="409"/>
      <c r="CF78" s="38"/>
      <c r="CG78" s="409">
        <f>[16]BS_PT!$Q$53</f>
        <v>0</v>
      </c>
      <c r="CH78" s="38"/>
      <c r="CI78" s="409">
        <v>0</v>
      </c>
      <c r="CJ78" s="38"/>
      <c r="CK78" s="409">
        <v>0</v>
      </c>
      <c r="CL78" s="38"/>
      <c r="CM78" s="409"/>
      <c r="CN78" s="38"/>
      <c r="CO78" s="409">
        <v>0</v>
      </c>
      <c r="CP78" s="38"/>
      <c r="CQ78" s="409"/>
      <c r="CR78" s="38"/>
      <c r="CS78" s="409">
        <v>0</v>
      </c>
      <c r="CT78" s="38"/>
      <c r="CU78" s="409">
        <v>0</v>
      </c>
      <c r="CV78" s="38"/>
      <c r="CW78" s="409">
        <v>0</v>
      </c>
      <c r="CX78" s="38"/>
      <c r="CY78" s="409">
        <v>0</v>
      </c>
      <c r="CZ78" s="38"/>
      <c r="DA78" s="409">
        <v>0</v>
      </c>
      <c r="DB78" s="38"/>
      <c r="DC78" s="536"/>
      <c r="DD78" s="38"/>
      <c r="DE78" s="409">
        <v>-156050000</v>
      </c>
      <c r="DF78" s="38"/>
      <c r="DG78" s="409">
        <v>0</v>
      </c>
      <c r="DH78" s="38"/>
      <c r="DI78" s="406" t="s">
        <v>226</v>
      </c>
      <c r="DJ78" s="38"/>
      <c r="DK78" s="407">
        <v>72834</v>
      </c>
      <c r="DL78" s="38"/>
      <c r="DM78" s="407">
        <v>145580</v>
      </c>
      <c r="DN78" s="38"/>
      <c r="DO78" s="407">
        <v>422501</v>
      </c>
      <c r="DP78" s="38"/>
      <c r="DQ78" s="407">
        <v>0</v>
      </c>
      <c r="DR78" s="38"/>
      <c r="DS78" s="407">
        <v>0</v>
      </c>
      <c r="DT78" s="38"/>
      <c r="DU78" s="407">
        <v>0</v>
      </c>
      <c r="DV78" s="38"/>
      <c r="DW78" s="407">
        <v>0</v>
      </c>
      <c r="DX78" s="38"/>
      <c r="DY78" s="407">
        <v>0</v>
      </c>
      <c r="DZ78" s="38"/>
      <c r="EA78" s="407">
        <v>0</v>
      </c>
      <c r="EB78" s="38"/>
      <c r="EC78" s="407">
        <v>0</v>
      </c>
      <c r="ED78" s="38"/>
      <c r="EE78" s="407">
        <v>0</v>
      </c>
      <c r="EF78" s="38"/>
      <c r="EG78" s="407">
        <v>0</v>
      </c>
      <c r="EH78" s="38"/>
      <c r="EI78" s="407">
        <v>0</v>
      </c>
      <c r="EJ78" s="38"/>
      <c r="EK78" s="407">
        <v>0</v>
      </c>
      <c r="EL78" s="38"/>
      <c r="EM78" s="407">
        <v>0</v>
      </c>
      <c r="EN78" s="38"/>
      <c r="EO78" s="407">
        <v>0</v>
      </c>
      <c r="EP78" s="38"/>
      <c r="EQ78" s="407">
        <v>0</v>
      </c>
      <c r="ER78" s="38"/>
      <c r="ES78" s="407">
        <v>0</v>
      </c>
      <c r="ET78" s="38"/>
      <c r="EU78" s="407">
        <v>0</v>
      </c>
      <c r="EV78" s="38"/>
      <c r="EW78" s="407">
        <v>0</v>
      </c>
      <c r="EX78" s="38"/>
      <c r="EY78" s="407">
        <v>0</v>
      </c>
      <c r="EZ78" s="38"/>
      <c r="FA78" s="407">
        <v>0</v>
      </c>
      <c r="FB78" s="38"/>
      <c r="FC78" s="407">
        <v>0</v>
      </c>
      <c r="FD78" s="38"/>
      <c r="FE78" s="407">
        <v>0</v>
      </c>
      <c r="FF78" s="38"/>
      <c r="FG78" s="407">
        <v>0</v>
      </c>
      <c r="FH78" s="38"/>
      <c r="FI78" s="407">
        <v>0</v>
      </c>
      <c r="FJ78" s="38"/>
      <c r="FK78" s="407">
        <v>0</v>
      </c>
      <c r="FL78" s="38"/>
      <c r="FM78" s="407">
        <v>0</v>
      </c>
      <c r="FN78" s="38"/>
      <c r="FO78" s="407">
        <v>0</v>
      </c>
      <c r="FP78" s="38"/>
      <c r="FQ78" s="407">
        <v>0</v>
      </c>
      <c r="FR78" s="38"/>
      <c r="FS78" s="407">
        <v>0</v>
      </c>
      <c r="FT78" s="38"/>
      <c r="FU78" s="407" t="s">
        <v>274</v>
      </c>
      <c r="FV78" s="38"/>
      <c r="FW78" s="407">
        <v>-4.0000000000000003E-5</v>
      </c>
      <c r="FX78" s="38"/>
      <c r="FY78" s="407">
        <v>-892</v>
      </c>
      <c r="FZ78" s="38"/>
      <c r="GA78" s="409">
        <v>-892000</v>
      </c>
      <c r="GB78" s="38"/>
      <c r="GC78" s="409">
        <v>-0.09</v>
      </c>
      <c r="GD78" s="38"/>
      <c r="GE78" s="409">
        <f t="shared" si="10"/>
        <v>0</v>
      </c>
      <c r="GF78" s="38"/>
      <c r="GG78" s="409">
        <f t="shared" si="11"/>
        <v>0</v>
      </c>
      <c r="GH78" s="38"/>
      <c r="GI78" s="409">
        <f t="shared" si="12"/>
        <v>0</v>
      </c>
      <c r="GJ78" s="38"/>
      <c r="GK78" s="409">
        <f t="shared" si="13"/>
        <v>0</v>
      </c>
      <c r="GL78" s="38"/>
      <c r="GM78" s="409">
        <f t="shared" si="14"/>
        <v>0</v>
      </c>
      <c r="GN78" s="38"/>
      <c r="GO78" s="409">
        <f t="shared" si="15"/>
        <v>0</v>
      </c>
      <c r="GP78" s="38"/>
      <c r="GQ78" s="409">
        <f t="shared" si="48"/>
        <v>0</v>
      </c>
      <c r="GR78" s="38"/>
      <c r="GS78" s="409">
        <f t="shared" si="49"/>
        <v>0</v>
      </c>
      <c r="GT78" s="38"/>
      <c r="GU78" s="409">
        <f t="shared" si="50"/>
        <v>0</v>
      </c>
      <c r="GV78" s="38"/>
      <c r="GW78" s="409">
        <f t="shared" si="51"/>
        <v>0</v>
      </c>
      <c r="GX78" s="38"/>
      <c r="GY78" s="409">
        <f t="shared" si="52"/>
        <v>0</v>
      </c>
      <c r="GZ78" s="38"/>
      <c r="HA78" s="409">
        <f t="shared" si="53"/>
        <v>0</v>
      </c>
      <c r="HB78" s="38"/>
      <c r="HC78" s="409">
        <f t="shared" si="55"/>
        <v>0</v>
      </c>
      <c r="HD78" s="38"/>
      <c r="HE78" s="409">
        <f t="shared" si="56"/>
        <v>0</v>
      </c>
      <c r="HF78" s="38"/>
      <c r="HG78" s="409">
        <f t="shared" si="57"/>
        <v>0</v>
      </c>
      <c r="HH78" s="38"/>
      <c r="HI78" s="409">
        <f t="shared" si="58"/>
        <v>0</v>
      </c>
      <c r="HJ78" s="38"/>
      <c r="HK78" s="536"/>
      <c r="HL78" s="38"/>
      <c r="HM78" s="409">
        <f t="shared" si="54"/>
        <v>-156050000</v>
      </c>
      <c r="HN78" s="38"/>
      <c r="HO78" s="409">
        <f t="shared" si="54"/>
        <v>0</v>
      </c>
    </row>
    <row r="79" spans="1:223" ht="13.5" customHeight="1">
      <c r="A79" s="116" t="s">
        <v>731</v>
      </c>
      <c r="B79" s="38"/>
      <c r="C79" s="142">
        <v>0</v>
      </c>
      <c r="D79" s="38"/>
      <c r="E79" s="142">
        <v>0</v>
      </c>
      <c r="F79" s="38"/>
      <c r="G79" s="142">
        <v>0</v>
      </c>
      <c r="H79" s="38"/>
      <c r="I79" s="142">
        <v>0</v>
      </c>
      <c r="J79" s="38"/>
      <c r="K79" s="142">
        <v>95822</v>
      </c>
      <c r="L79" s="38"/>
      <c r="M79" s="142">
        <v>169768</v>
      </c>
      <c r="N79" s="38"/>
      <c r="O79" s="142">
        <v>0</v>
      </c>
      <c r="P79" s="38"/>
      <c r="Q79" s="142">
        <v>0</v>
      </c>
      <c r="R79" s="38"/>
      <c r="S79" s="142">
        <v>171146</v>
      </c>
      <c r="T79" s="38"/>
      <c r="U79" s="142">
        <v>273549</v>
      </c>
      <c r="V79" s="38"/>
      <c r="W79" s="142">
        <v>751496</v>
      </c>
      <c r="X79" s="38"/>
      <c r="Y79" s="142">
        <v>0</v>
      </c>
      <c r="Z79" s="38"/>
      <c r="AA79" s="142">
        <v>111506</v>
      </c>
      <c r="AB79" s="38"/>
      <c r="AC79" s="142">
        <v>191587</v>
      </c>
      <c r="AD79" s="38"/>
      <c r="AE79" s="142">
        <v>689208</v>
      </c>
      <c r="AF79" s="38"/>
      <c r="AG79" s="142"/>
      <c r="AH79" s="38"/>
      <c r="AI79" s="142">
        <v>201933</v>
      </c>
      <c r="AJ79" s="38"/>
      <c r="AK79" s="142">
        <v>442454</v>
      </c>
      <c r="AL79" s="38"/>
      <c r="AM79" s="142">
        <v>601447</v>
      </c>
      <c r="AN79" s="38"/>
      <c r="AO79" s="142"/>
      <c r="AP79" s="38"/>
      <c r="AQ79" s="142">
        <v>253685</v>
      </c>
      <c r="AR79" s="38"/>
      <c r="AS79" s="142">
        <v>460892</v>
      </c>
      <c r="AT79" s="38"/>
      <c r="AU79" s="142">
        <v>678448</v>
      </c>
      <c r="AV79" s="38"/>
      <c r="AW79" s="142">
        <v>0</v>
      </c>
      <c r="AX79" s="38"/>
      <c r="AY79" s="142">
        <v>201367</v>
      </c>
      <c r="AZ79" s="38"/>
      <c r="BA79" s="142">
        <v>273401</v>
      </c>
      <c r="BB79" s="38"/>
      <c r="BC79" s="142">
        <v>370726</v>
      </c>
      <c r="BD79" s="38"/>
      <c r="BE79" s="142">
        <v>0</v>
      </c>
      <c r="BF79" s="38"/>
      <c r="BG79" s="142">
        <v>217277</v>
      </c>
      <c r="BH79" s="38"/>
      <c r="BI79" s="142">
        <v>476528</v>
      </c>
      <c r="BJ79" s="38"/>
      <c r="BK79" s="142">
        <v>744246.554</v>
      </c>
      <c r="BL79" s="38"/>
      <c r="BM79" s="268">
        <v>4572051.0395299997</v>
      </c>
      <c r="BN79" s="38"/>
      <c r="BO79" s="268">
        <v>159581.63694</v>
      </c>
      <c r="BP79" s="38"/>
      <c r="BQ79" s="268">
        <v>466778</v>
      </c>
      <c r="BR79" s="38"/>
      <c r="BS79" s="349">
        <v>824389000</v>
      </c>
      <c r="BT79" s="38"/>
      <c r="BU79" s="349">
        <v>0</v>
      </c>
      <c r="BV79" s="38"/>
      <c r="BW79" s="349">
        <v>364187000</v>
      </c>
      <c r="BX79" s="38"/>
      <c r="BY79" s="349">
        <v>802035000</v>
      </c>
      <c r="BZ79" s="38"/>
      <c r="CA79" s="349">
        <v>1433949000</v>
      </c>
      <c r="CB79" s="38"/>
      <c r="CC79" s="349"/>
      <c r="CD79" s="38"/>
      <c r="CE79" s="349">
        <v>555852000</v>
      </c>
      <c r="CF79" s="38"/>
      <c r="CG79" s="349">
        <f>[16]BS_PT!$Q$79</f>
        <v>1253747000</v>
      </c>
      <c r="CH79" s="38"/>
      <c r="CI79" s="349">
        <v>1790636000</v>
      </c>
      <c r="CJ79" s="38"/>
      <c r="CK79" s="349">
        <v>2213713757.1299996</v>
      </c>
      <c r="CL79" s="38"/>
      <c r="CM79" s="349">
        <v>559923000</v>
      </c>
      <c r="CN79" s="38"/>
      <c r="CO79" s="349">
        <v>1123945000</v>
      </c>
      <c r="CP79" s="38"/>
      <c r="CQ79" s="349">
        <v>1426399000</v>
      </c>
      <c r="CR79" s="38"/>
      <c r="CS79" s="349">
        <v>0</v>
      </c>
      <c r="CT79" s="38"/>
      <c r="CU79" s="349">
        <v>386772000</v>
      </c>
      <c r="CV79" s="38"/>
      <c r="CW79" s="349">
        <v>607198000</v>
      </c>
      <c r="CX79" s="38"/>
      <c r="CY79" s="349">
        <v>886140000</v>
      </c>
      <c r="CZ79" s="38"/>
      <c r="DA79" s="349">
        <v>0</v>
      </c>
      <c r="DB79" s="38"/>
      <c r="DC79" s="535"/>
      <c r="DD79" s="38"/>
      <c r="DE79" s="349">
        <v>777839000</v>
      </c>
      <c r="DF79" s="38"/>
      <c r="DG79" s="349">
        <v>1187121000</v>
      </c>
      <c r="DH79" s="38"/>
      <c r="DI79" s="116" t="s">
        <v>215</v>
      </c>
      <c r="DJ79" s="38"/>
      <c r="DK79" s="142">
        <v>0</v>
      </c>
      <c r="DL79" s="38"/>
      <c r="DM79" s="142">
        <v>0</v>
      </c>
      <c r="DN79" s="38"/>
      <c r="DO79" s="142">
        <v>0</v>
      </c>
      <c r="DP79" s="38"/>
      <c r="DQ79" s="142">
        <v>0</v>
      </c>
      <c r="DR79" s="38"/>
      <c r="DS79" s="142">
        <v>95822</v>
      </c>
      <c r="DT79" s="38"/>
      <c r="DU79" s="142">
        <v>169768</v>
      </c>
      <c r="DV79" s="38"/>
      <c r="DW79" s="142">
        <v>0</v>
      </c>
      <c r="DX79" s="38"/>
      <c r="DY79" s="142">
        <v>0</v>
      </c>
      <c r="DZ79" s="38"/>
      <c r="EA79" s="142">
        <v>171146</v>
      </c>
      <c r="EB79" s="38"/>
      <c r="EC79" s="142">
        <v>273549</v>
      </c>
      <c r="ED79" s="38"/>
      <c r="EE79" s="142">
        <v>751496</v>
      </c>
      <c r="EF79" s="38"/>
      <c r="EG79" s="142">
        <v>0</v>
      </c>
      <c r="EH79" s="38"/>
      <c r="EI79" s="142">
        <v>111506</v>
      </c>
      <c r="EJ79" s="38"/>
      <c r="EK79" s="142">
        <v>191587</v>
      </c>
      <c r="EL79" s="38"/>
      <c r="EM79" s="142">
        <v>689208</v>
      </c>
      <c r="EN79" s="38"/>
      <c r="EO79" s="142">
        <v>0</v>
      </c>
      <c r="EP79" s="38"/>
      <c r="EQ79" s="142">
        <v>201933</v>
      </c>
      <c r="ER79" s="38"/>
      <c r="ES79" s="142">
        <v>442454</v>
      </c>
      <c r="ET79" s="38"/>
      <c r="EU79" s="142">
        <v>601447</v>
      </c>
      <c r="EV79" s="38"/>
      <c r="EW79" s="142">
        <v>0</v>
      </c>
      <c r="EX79" s="38"/>
      <c r="EY79" s="142">
        <v>253685</v>
      </c>
      <c r="EZ79" s="38"/>
      <c r="FA79" s="142">
        <v>460892</v>
      </c>
      <c r="FB79" s="38"/>
      <c r="FC79" s="142">
        <v>678448</v>
      </c>
      <c r="FD79" s="38"/>
      <c r="FE79" s="142">
        <v>0</v>
      </c>
      <c r="FF79" s="38"/>
      <c r="FG79" s="142">
        <v>201367</v>
      </c>
      <c r="FH79" s="38"/>
      <c r="FI79" s="142">
        <v>273401</v>
      </c>
      <c r="FJ79" s="38"/>
      <c r="FK79" s="142">
        <v>370726</v>
      </c>
      <c r="FL79" s="38"/>
      <c r="FM79" s="142">
        <v>0</v>
      </c>
      <c r="FN79" s="38"/>
      <c r="FO79" s="142">
        <v>217277</v>
      </c>
      <c r="FP79" s="38"/>
      <c r="FQ79" s="142">
        <v>476528</v>
      </c>
      <c r="FR79" s="38"/>
      <c r="FS79" s="142">
        <v>744246.554</v>
      </c>
      <c r="FT79" s="38"/>
      <c r="FU79" s="142">
        <v>0</v>
      </c>
      <c r="FV79" s="38"/>
      <c r="FW79" s="142">
        <v>159581.63694</v>
      </c>
      <c r="FX79" s="38"/>
      <c r="FY79" s="142">
        <v>466778</v>
      </c>
      <c r="FZ79" s="38"/>
      <c r="GA79" s="349">
        <v>824389000</v>
      </c>
      <c r="GB79" s="38"/>
      <c r="GC79" s="349">
        <v>0</v>
      </c>
      <c r="GD79" s="38"/>
      <c r="GE79" s="349">
        <f>BW79</f>
        <v>364187000</v>
      </c>
      <c r="GF79" s="38"/>
      <c r="GG79" s="349">
        <f>BY79</f>
        <v>802035000</v>
      </c>
      <c r="GH79" s="38"/>
      <c r="GI79" s="349">
        <f>CA79</f>
        <v>1433949000</v>
      </c>
      <c r="GJ79" s="38"/>
      <c r="GK79" s="349">
        <f>CC79</f>
        <v>0</v>
      </c>
      <c r="GL79" s="38"/>
      <c r="GM79" s="349">
        <f>CE79</f>
        <v>555852000</v>
      </c>
      <c r="GN79" s="38"/>
      <c r="GO79" s="349">
        <f>CG79</f>
        <v>1253747000</v>
      </c>
      <c r="GP79" s="38"/>
      <c r="GQ79" s="349">
        <f t="shared" si="48"/>
        <v>1790636000</v>
      </c>
      <c r="GR79" s="38"/>
      <c r="GS79" s="349">
        <f t="shared" si="49"/>
        <v>2213713757.1299996</v>
      </c>
      <c r="GT79" s="38"/>
      <c r="GU79" s="349">
        <f t="shared" si="50"/>
        <v>559923000</v>
      </c>
      <c r="GV79" s="38"/>
      <c r="GW79" s="349">
        <f t="shared" si="51"/>
        <v>1123945000</v>
      </c>
      <c r="GX79" s="38"/>
      <c r="GY79" s="349">
        <f t="shared" si="52"/>
        <v>1426399000</v>
      </c>
      <c r="GZ79" s="38"/>
      <c r="HA79" s="349">
        <f t="shared" si="53"/>
        <v>0</v>
      </c>
      <c r="HB79" s="38"/>
      <c r="HC79" s="349">
        <f t="shared" si="55"/>
        <v>386772000</v>
      </c>
      <c r="HD79" s="38"/>
      <c r="HE79" s="349">
        <f t="shared" si="56"/>
        <v>607198000</v>
      </c>
      <c r="HF79" s="38"/>
      <c r="HG79" s="349">
        <f t="shared" si="57"/>
        <v>886140000</v>
      </c>
      <c r="HH79" s="38"/>
      <c r="HI79" s="349">
        <f t="shared" si="58"/>
        <v>0</v>
      </c>
      <c r="HJ79" s="38"/>
      <c r="HK79" s="535"/>
      <c r="HL79" s="38"/>
      <c r="HM79" s="349">
        <f t="shared" si="54"/>
        <v>777839000</v>
      </c>
      <c r="HN79" s="38"/>
      <c r="HO79" s="349">
        <f t="shared" si="54"/>
        <v>1187121000</v>
      </c>
    </row>
    <row r="80" spans="1:223" ht="13.5" customHeight="1">
      <c r="A80" s="188" t="s">
        <v>548</v>
      </c>
      <c r="B80" s="38"/>
      <c r="C80" s="189"/>
      <c r="D80" s="38"/>
      <c r="E80" s="189"/>
      <c r="F80" s="38"/>
      <c r="G80" s="189"/>
      <c r="H80" s="38"/>
      <c r="I80" s="189"/>
      <c r="J80" s="38"/>
      <c r="K80" s="189"/>
      <c r="L80" s="38"/>
      <c r="M80" s="189"/>
      <c r="N80" s="38"/>
      <c r="O80" s="189"/>
      <c r="P80" s="38"/>
      <c r="Q80" s="189"/>
      <c r="R80" s="38"/>
      <c r="S80" s="189"/>
      <c r="T80" s="38"/>
      <c r="U80" s="189"/>
      <c r="V80" s="38"/>
      <c r="W80" s="189"/>
      <c r="X80" s="38"/>
      <c r="Y80" s="189"/>
      <c r="Z80" s="38"/>
      <c r="AA80" s="189"/>
      <c r="AB80" s="38"/>
      <c r="AC80" s="189"/>
      <c r="AD80" s="38"/>
      <c r="AE80" s="189"/>
      <c r="AF80" s="38"/>
      <c r="AG80" s="189"/>
      <c r="AH80" s="38"/>
      <c r="AI80" s="189"/>
      <c r="AJ80" s="38"/>
      <c r="AK80" s="189"/>
      <c r="AL80" s="38"/>
      <c r="AM80" s="189"/>
      <c r="AN80" s="38"/>
      <c r="AO80" s="189"/>
      <c r="AP80" s="38"/>
      <c r="AQ80" s="189"/>
      <c r="AR80" s="38"/>
      <c r="AS80" s="189"/>
      <c r="AT80" s="38"/>
      <c r="AU80" s="189"/>
      <c r="AV80" s="38"/>
      <c r="AW80" s="189"/>
      <c r="AX80" s="38"/>
      <c r="AY80" s="189"/>
      <c r="AZ80" s="38"/>
      <c r="BA80" s="189"/>
      <c r="BB80" s="38"/>
      <c r="BC80" s="189"/>
      <c r="BD80" s="38"/>
      <c r="BE80" s="189"/>
      <c r="BF80" s="38"/>
      <c r="BG80" s="189"/>
      <c r="BH80" s="38"/>
      <c r="BI80" s="189"/>
      <c r="BJ80" s="38"/>
      <c r="BK80" s="189"/>
      <c r="BL80" s="38"/>
      <c r="BM80" s="411"/>
      <c r="BN80" s="38"/>
      <c r="BO80" s="411"/>
      <c r="BP80" s="38"/>
      <c r="BQ80" s="411">
        <v>4884021</v>
      </c>
      <c r="BR80" s="38"/>
      <c r="BS80" s="412">
        <v>4997130000</v>
      </c>
      <c r="BT80" s="38"/>
      <c r="BU80" s="412">
        <v>4926795000</v>
      </c>
      <c r="BV80" s="38"/>
      <c r="BW80" s="412">
        <v>5304289000</v>
      </c>
      <c r="BX80" s="38"/>
      <c r="BY80" s="412">
        <v>5412412000</v>
      </c>
      <c r="BZ80" s="38"/>
      <c r="CA80" s="412">
        <v>5768370000</v>
      </c>
      <c r="CB80" s="38"/>
      <c r="CC80" s="412">
        <v>6025903000</v>
      </c>
      <c r="CD80" s="38"/>
      <c r="CE80" s="412">
        <v>6598211000</v>
      </c>
      <c r="CF80" s="38"/>
      <c r="CG80" s="412">
        <f>[16]BS_PT!$Q$80</f>
        <v>6378766000</v>
      </c>
      <c r="CH80" s="38"/>
      <c r="CI80" s="412">
        <v>6925829000</v>
      </c>
      <c r="CJ80" s="38"/>
      <c r="CK80" s="412">
        <v>6684756000</v>
      </c>
      <c r="CL80" s="38"/>
      <c r="CM80" s="412">
        <v>7244803000</v>
      </c>
      <c r="CN80" s="38"/>
      <c r="CO80" s="412">
        <v>7154162000</v>
      </c>
      <c r="CP80" s="38"/>
      <c r="CQ80" s="412">
        <v>6950930000</v>
      </c>
      <c r="CR80" s="38"/>
      <c r="CS80" s="412">
        <f>SUM(CS70:CS79)</f>
        <v>6570476000</v>
      </c>
      <c r="CT80" s="38"/>
      <c r="CU80" s="412">
        <f>SUM(CU70:CU79)</f>
        <v>6491155000</v>
      </c>
      <c r="CV80" s="38"/>
      <c r="CW80" s="412">
        <v>6689301000</v>
      </c>
      <c r="CX80" s="38"/>
      <c r="CY80" s="412">
        <f>SUM(CY70:CY79)</f>
        <v>6652326000</v>
      </c>
      <c r="CZ80" s="38"/>
      <c r="DA80" s="412">
        <v>6679310000</v>
      </c>
      <c r="DB80" s="38"/>
      <c r="DC80" s="541"/>
      <c r="DD80" s="38"/>
      <c r="DE80" s="412">
        <v>6768231000</v>
      </c>
      <c r="DF80" s="38"/>
      <c r="DG80" s="412">
        <v>6960480000</v>
      </c>
      <c r="DH80" s="38"/>
      <c r="DI80" s="188" t="s">
        <v>549</v>
      </c>
      <c r="DJ80" s="38"/>
      <c r="DK80" s="189"/>
      <c r="DL80" s="38"/>
      <c r="DM80" s="189"/>
      <c r="DN80" s="38"/>
      <c r="DO80" s="189"/>
      <c r="DP80" s="38"/>
      <c r="DQ80" s="189"/>
      <c r="DR80" s="38"/>
      <c r="DS80" s="189"/>
      <c r="DT80" s="38"/>
      <c r="DU80" s="189"/>
      <c r="DV80" s="38"/>
      <c r="DW80" s="189"/>
      <c r="DX80" s="38"/>
      <c r="DY80" s="189"/>
      <c r="DZ80" s="38"/>
      <c r="EA80" s="189"/>
      <c r="EB80" s="38"/>
      <c r="EC80" s="189"/>
      <c r="ED80" s="38"/>
      <c r="EE80" s="189"/>
      <c r="EF80" s="38"/>
      <c r="EG80" s="189"/>
      <c r="EH80" s="38"/>
      <c r="EI80" s="189"/>
      <c r="EJ80" s="38"/>
      <c r="EK80" s="189"/>
      <c r="EL80" s="38"/>
      <c r="EM80" s="189"/>
      <c r="EN80" s="38"/>
      <c r="EO80" s="189"/>
      <c r="EP80" s="38"/>
      <c r="EQ80" s="189"/>
      <c r="ER80" s="38"/>
      <c r="ES80" s="189"/>
      <c r="ET80" s="38"/>
      <c r="EU80" s="189"/>
      <c r="EV80" s="38"/>
      <c r="EW80" s="189"/>
      <c r="EX80" s="38"/>
      <c r="EY80" s="189"/>
      <c r="EZ80" s="38"/>
      <c r="FA80" s="189"/>
      <c r="FB80" s="38"/>
      <c r="FC80" s="189"/>
      <c r="FD80" s="38"/>
      <c r="FE80" s="189"/>
      <c r="FF80" s="38"/>
      <c r="FG80" s="189">
        <v>4508955</v>
      </c>
      <c r="FH80" s="38"/>
      <c r="FI80" s="189">
        <v>4228113</v>
      </c>
      <c r="FJ80" s="38"/>
      <c r="FK80" s="189">
        <v>4255551</v>
      </c>
      <c r="FL80" s="38"/>
      <c r="FM80" s="189">
        <v>4347552</v>
      </c>
      <c r="FN80" s="38"/>
      <c r="FO80" s="189">
        <v>4564829</v>
      </c>
      <c r="FP80" s="38"/>
      <c r="FQ80" s="189">
        <v>4410910</v>
      </c>
      <c r="FR80" s="38"/>
      <c r="FS80" s="189">
        <v>4514279.5930000003</v>
      </c>
      <c r="FT80" s="38"/>
      <c r="FU80" s="189">
        <v>4572051.03945</v>
      </c>
      <c r="FV80" s="38"/>
      <c r="FW80" s="189">
        <v>4731632.4995999997</v>
      </c>
      <c r="FX80" s="38"/>
      <c r="FY80" s="189">
        <v>4884021</v>
      </c>
      <c r="FZ80" s="38"/>
      <c r="GA80" s="412">
        <v>4997130000</v>
      </c>
      <c r="GB80" s="38"/>
      <c r="GC80" s="412">
        <v>4926795000</v>
      </c>
      <c r="GD80" s="38"/>
      <c r="GE80" s="412">
        <f>BW80</f>
        <v>5304289000</v>
      </c>
      <c r="GF80" s="38"/>
      <c r="GG80" s="412">
        <f>BY80</f>
        <v>5412412000</v>
      </c>
      <c r="GH80" s="38"/>
      <c r="GI80" s="412">
        <f>CA80</f>
        <v>5768370000</v>
      </c>
      <c r="GJ80" s="38"/>
      <c r="GK80" s="412">
        <f>CC80</f>
        <v>6025903000</v>
      </c>
      <c r="GL80" s="38"/>
      <c r="GM80" s="412">
        <f>CE80</f>
        <v>6598211000</v>
      </c>
      <c r="GN80" s="38"/>
      <c r="GO80" s="412">
        <f>CG80</f>
        <v>6378766000</v>
      </c>
      <c r="GP80" s="38"/>
      <c r="GQ80" s="412">
        <f t="shared" si="48"/>
        <v>6925829000</v>
      </c>
      <c r="GR80" s="38"/>
      <c r="GS80" s="412">
        <f t="shared" si="49"/>
        <v>6684756000</v>
      </c>
      <c r="GT80" s="38"/>
      <c r="GU80" s="412">
        <f t="shared" si="50"/>
        <v>7244803000</v>
      </c>
      <c r="GV80" s="38"/>
      <c r="GW80" s="412">
        <f t="shared" si="51"/>
        <v>7154162000</v>
      </c>
      <c r="GX80" s="38"/>
      <c r="GY80" s="412">
        <f t="shared" si="52"/>
        <v>6950930000</v>
      </c>
      <c r="GZ80" s="38"/>
      <c r="HA80" s="412">
        <f t="shared" si="53"/>
        <v>6570476000</v>
      </c>
      <c r="HB80" s="38"/>
      <c r="HC80" s="412">
        <f>+CU80</f>
        <v>6491155000</v>
      </c>
      <c r="HD80" s="38"/>
      <c r="HE80" s="412">
        <f t="shared" si="56"/>
        <v>6689301000</v>
      </c>
      <c r="HF80" s="38"/>
      <c r="HG80" s="412">
        <f t="shared" si="57"/>
        <v>6652326000</v>
      </c>
      <c r="HH80" s="38"/>
      <c r="HI80" s="412">
        <f t="shared" si="58"/>
        <v>6679310000</v>
      </c>
      <c r="HJ80" s="38"/>
      <c r="HK80" s="541"/>
      <c r="HL80" s="38"/>
      <c r="HM80" s="412">
        <f>+DE80</f>
        <v>6768231000</v>
      </c>
      <c r="HN80" s="38"/>
      <c r="HO80" s="412">
        <f>+DG80</f>
        <v>6960480000</v>
      </c>
    </row>
    <row r="81" spans="1:223" ht="14.25" customHeight="1">
      <c r="A81" s="112" t="s">
        <v>540</v>
      </c>
      <c r="B81" s="38"/>
      <c r="C81" s="142"/>
      <c r="D81" s="38"/>
      <c r="E81" s="142"/>
      <c r="F81" s="38"/>
      <c r="G81" s="142"/>
      <c r="H81" s="38"/>
      <c r="I81" s="142"/>
      <c r="J81" s="38"/>
      <c r="K81" s="142"/>
      <c r="L81" s="38"/>
      <c r="M81" s="142"/>
      <c r="N81" s="38"/>
      <c r="O81" s="142"/>
      <c r="P81" s="38"/>
      <c r="Q81" s="142"/>
      <c r="R81" s="38"/>
      <c r="S81" s="142"/>
      <c r="T81" s="38"/>
      <c r="U81" s="142"/>
      <c r="V81" s="38"/>
      <c r="W81" s="142"/>
      <c r="X81" s="38"/>
      <c r="Y81" s="142"/>
      <c r="Z81" s="38"/>
      <c r="AA81" s="142"/>
      <c r="AB81" s="38"/>
      <c r="AC81" s="142"/>
      <c r="AD81" s="38"/>
      <c r="AE81" s="142"/>
      <c r="AF81" s="38"/>
      <c r="AG81" s="142"/>
      <c r="AH81" s="38"/>
      <c r="AI81" s="142"/>
      <c r="AJ81" s="38"/>
      <c r="AK81" s="142"/>
      <c r="AL81" s="38"/>
      <c r="AM81" s="142"/>
      <c r="AN81" s="38"/>
      <c r="AO81" s="142"/>
      <c r="AP81" s="38"/>
      <c r="AQ81" s="142"/>
      <c r="AR81" s="38"/>
      <c r="AS81" s="142"/>
      <c r="AT81" s="38"/>
      <c r="AU81" s="142"/>
      <c r="AV81" s="38"/>
      <c r="AW81" s="142"/>
      <c r="AX81" s="38"/>
      <c r="AY81" s="142"/>
      <c r="AZ81" s="38"/>
      <c r="BA81" s="142"/>
      <c r="BB81" s="38"/>
      <c r="BC81" s="142"/>
      <c r="BD81" s="38"/>
      <c r="BE81" s="142"/>
      <c r="BF81" s="38"/>
      <c r="BG81" s="142"/>
      <c r="BH81" s="38"/>
      <c r="BI81" s="142"/>
      <c r="BJ81" s="38"/>
      <c r="BK81" s="142"/>
      <c r="BL81" s="38"/>
      <c r="BM81" s="268"/>
      <c r="BN81" s="38"/>
      <c r="BO81" s="268"/>
      <c r="BP81" s="38"/>
      <c r="BQ81" s="268">
        <v>22024</v>
      </c>
      <c r="BR81" s="38"/>
      <c r="BS81" s="304">
        <v>0</v>
      </c>
      <c r="BT81" s="38"/>
      <c r="BU81" s="304">
        <v>0</v>
      </c>
      <c r="BV81" s="38"/>
      <c r="BW81" s="304">
        <v>0</v>
      </c>
      <c r="BX81" s="38"/>
      <c r="BY81" s="304"/>
      <c r="BZ81" s="38"/>
      <c r="CA81" s="304"/>
      <c r="CB81" s="38"/>
      <c r="CC81" s="304"/>
      <c r="CD81" s="38"/>
      <c r="CE81" s="304"/>
      <c r="CF81" s="38"/>
      <c r="CG81" s="349">
        <f>[16]BS_PT!$Q$74</f>
        <v>0</v>
      </c>
      <c r="CH81" s="38"/>
      <c r="CI81" s="349">
        <v>0</v>
      </c>
      <c r="CJ81" s="38"/>
      <c r="CK81" s="349">
        <v>0</v>
      </c>
      <c r="CL81" s="38"/>
      <c r="CM81" s="349">
        <v>0</v>
      </c>
      <c r="CN81" s="38"/>
      <c r="CO81" s="349"/>
      <c r="CP81" s="38"/>
      <c r="CQ81" s="349"/>
      <c r="CR81" s="38"/>
      <c r="CS81" s="349"/>
      <c r="CT81" s="38"/>
      <c r="CU81" s="349">
        <v>0</v>
      </c>
      <c r="CV81" s="38"/>
      <c r="CW81" s="349"/>
      <c r="CX81" s="38"/>
      <c r="CY81" s="349"/>
      <c r="CZ81" s="38"/>
      <c r="DA81" s="349"/>
      <c r="DB81" s="38"/>
      <c r="DC81" s="551"/>
      <c r="DD81" s="38"/>
      <c r="DE81" s="349"/>
      <c r="DF81" s="38"/>
      <c r="DG81" s="349"/>
      <c r="DH81" s="38"/>
      <c r="DI81" s="112" t="s">
        <v>550</v>
      </c>
      <c r="DJ81" s="38"/>
      <c r="DK81" s="142"/>
      <c r="DL81" s="38"/>
      <c r="DM81" s="142"/>
      <c r="DN81" s="38"/>
      <c r="DO81" s="142"/>
      <c r="DP81" s="38"/>
      <c r="DQ81" s="142"/>
      <c r="DR81" s="38"/>
      <c r="DS81" s="142"/>
      <c r="DT81" s="38"/>
      <c r="DU81" s="142"/>
      <c r="DV81" s="38"/>
      <c r="DW81" s="142"/>
      <c r="DX81" s="38"/>
      <c r="DY81" s="142"/>
      <c r="DZ81" s="38"/>
      <c r="EA81" s="142"/>
      <c r="EB81" s="38"/>
      <c r="EC81" s="142"/>
      <c r="ED81" s="38"/>
      <c r="EE81" s="142"/>
      <c r="EF81" s="38"/>
      <c r="EG81" s="142"/>
      <c r="EH81" s="38"/>
      <c r="EI81" s="142"/>
      <c r="EJ81" s="38"/>
      <c r="EK81" s="142"/>
      <c r="EL81" s="38"/>
      <c r="EM81" s="142"/>
      <c r="EN81" s="38"/>
      <c r="EO81" s="142"/>
      <c r="EP81" s="38"/>
      <c r="EQ81" s="142"/>
      <c r="ER81" s="38"/>
      <c r="ES81" s="142"/>
      <c r="ET81" s="38"/>
      <c r="EU81" s="142"/>
      <c r="EV81" s="38"/>
      <c r="EW81" s="142"/>
      <c r="EX81" s="38"/>
      <c r="EY81" s="142"/>
      <c r="EZ81" s="38"/>
      <c r="FA81" s="142"/>
      <c r="FB81" s="38"/>
      <c r="FC81" s="142"/>
      <c r="FD81" s="38"/>
      <c r="FE81" s="142"/>
      <c r="FF81" s="38"/>
      <c r="FG81" s="142"/>
      <c r="FH81" s="38"/>
      <c r="FI81" s="142"/>
      <c r="FJ81" s="38"/>
      <c r="FK81" s="142"/>
      <c r="FL81" s="38"/>
      <c r="FM81" s="142"/>
      <c r="FN81" s="38"/>
      <c r="FO81" s="142"/>
      <c r="FP81" s="38"/>
      <c r="FQ81" s="142"/>
      <c r="FR81" s="38"/>
      <c r="FS81" s="142"/>
      <c r="FT81" s="38"/>
      <c r="FU81" s="142"/>
      <c r="FV81" s="38"/>
      <c r="FW81" s="142"/>
      <c r="FX81" s="38"/>
      <c r="FY81" s="142">
        <v>22024</v>
      </c>
      <c r="FZ81" s="38"/>
      <c r="GA81" s="348"/>
      <c r="GB81" s="38"/>
      <c r="GC81" s="348">
        <v>0</v>
      </c>
      <c r="GD81" s="38"/>
      <c r="GE81" s="348">
        <f>BW81</f>
        <v>0</v>
      </c>
      <c r="GF81" s="38"/>
      <c r="GG81" s="348">
        <f>BY81</f>
        <v>0</v>
      </c>
      <c r="GH81" s="38"/>
      <c r="GI81" s="348">
        <f>CA81</f>
        <v>0</v>
      </c>
      <c r="GJ81" s="38"/>
      <c r="GK81" s="304">
        <f>CC81</f>
        <v>0</v>
      </c>
      <c r="GL81" s="38"/>
      <c r="GM81" s="304">
        <f>CE81</f>
        <v>0</v>
      </c>
      <c r="GN81" s="38"/>
      <c r="GO81" s="304">
        <f>CG81</f>
        <v>0</v>
      </c>
      <c r="GP81" s="38"/>
      <c r="GQ81" s="304">
        <f t="shared" si="48"/>
        <v>0</v>
      </c>
      <c r="GR81" s="38"/>
      <c r="GS81" s="304">
        <f t="shared" si="49"/>
        <v>0</v>
      </c>
      <c r="GT81" s="38"/>
      <c r="GU81" s="304">
        <f t="shared" si="50"/>
        <v>0</v>
      </c>
      <c r="GV81" s="38"/>
      <c r="GW81" s="304">
        <f t="shared" si="51"/>
        <v>0</v>
      </c>
      <c r="GX81" s="38"/>
      <c r="GY81" s="304">
        <f t="shared" si="52"/>
        <v>0</v>
      </c>
      <c r="GZ81" s="38"/>
      <c r="HA81" s="304">
        <f t="shared" si="53"/>
        <v>0</v>
      </c>
      <c r="HB81" s="38"/>
      <c r="HC81" s="304">
        <f>+CU81</f>
        <v>0</v>
      </c>
      <c r="HD81" s="38"/>
      <c r="HE81" s="304">
        <f t="shared" si="56"/>
        <v>0</v>
      </c>
      <c r="HF81" s="38"/>
      <c r="HG81" s="304">
        <f t="shared" si="57"/>
        <v>0</v>
      </c>
      <c r="HH81" s="38"/>
      <c r="HI81" s="304">
        <f t="shared" si="58"/>
        <v>0</v>
      </c>
      <c r="HJ81" s="38"/>
      <c r="HK81" s="551"/>
      <c r="HL81" s="38"/>
      <c r="HM81" s="304">
        <f>+DE81</f>
        <v>0</v>
      </c>
      <c r="HN81" s="38"/>
      <c r="HO81" s="304">
        <f>+DG81</f>
        <v>0</v>
      </c>
    </row>
    <row r="82" spans="1:223" ht="13.5" customHeight="1">
      <c r="A82" s="188" t="s">
        <v>106</v>
      </c>
      <c r="B82" s="38"/>
      <c r="C82" s="189">
        <v>2581188</v>
      </c>
      <c r="D82" s="38"/>
      <c r="E82" s="189">
        <v>2116920</v>
      </c>
      <c r="F82" s="38"/>
      <c r="G82" s="189">
        <v>2393841</v>
      </c>
      <c r="H82" s="38"/>
      <c r="I82" s="189">
        <v>2252472</v>
      </c>
      <c r="J82" s="38"/>
      <c r="K82" s="189">
        <v>2348294</v>
      </c>
      <c r="L82" s="38"/>
      <c r="M82" s="189">
        <v>2207973</v>
      </c>
      <c r="N82" s="38"/>
      <c r="O82" s="189">
        <v>4236851</v>
      </c>
      <c r="P82" s="38"/>
      <c r="Q82" s="189">
        <v>4097243</v>
      </c>
      <c r="R82" s="38"/>
      <c r="S82" s="189">
        <v>4268389</v>
      </c>
      <c r="T82" s="38"/>
      <c r="U82" s="189">
        <v>4111150</v>
      </c>
      <c r="V82" s="38"/>
      <c r="W82" s="189">
        <v>4589097</v>
      </c>
      <c r="X82" s="38"/>
      <c r="Y82" s="189">
        <v>4305063.3677789997</v>
      </c>
      <c r="Z82" s="38"/>
      <c r="AA82" s="189">
        <v>4416570</v>
      </c>
      <c r="AB82" s="38"/>
      <c r="AC82" s="189">
        <v>4108374</v>
      </c>
      <c r="AD82" s="38"/>
      <c r="AE82" s="189">
        <v>4605995</v>
      </c>
      <c r="AF82" s="38"/>
      <c r="AG82" s="189">
        <v>4224632</v>
      </c>
      <c r="AH82" s="38"/>
      <c r="AI82" s="189">
        <v>4426565</v>
      </c>
      <c r="AJ82" s="38"/>
      <c r="AK82" s="189">
        <v>4412329</v>
      </c>
      <c r="AL82" s="38"/>
      <c r="AM82" s="189">
        <v>4261280</v>
      </c>
      <c r="AN82" s="38"/>
      <c r="AO82" s="189">
        <v>4377065</v>
      </c>
      <c r="AP82" s="38"/>
      <c r="AQ82" s="189">
        <v>4630750</v>
      </c>
      <c r="AR82" s="38"/>
      <c r="AS82" s="189">
        <v>4293745</v>
      </c>
      <c r="AT82" s="38"/>
      <c r="AU82" s="189">
        <v>4312764</v>
      </c>
      <c r="AV82" s="38"/>
      <c r="AW82" s="189">
        <v>4307588</v>
      </c>
      <c r="AX82" s="38"/>
      <c r="AY82" s="189">
        <v>4508955</v>
      </c>
      <c r="AZ82" s="38"/>
      <c r="BA82" s="189">
        <v>4228113</v>
      </c>
      <c r="BB82" s="38"/>
      <c r="BC82" s="189">
        <v>4255551</v>
      </c>
      <c r="BD82" s="38"/>
      <c r="BE82" s="189">
        <v>4347552</v>
      </c>
      <c r="BF82" s="38"/>
      <c r="BG82" s="189">
        <v>4564829</v>
      </c>
      <c r="BH82" s="38"/>
      <c r="BI82" s="189">
        <v>4410910</v>
      </c>
      <c r="BJ82" s="38"/>
      <c r="BK82" s="189">
        <v>4514279.5930000003</v>
      </c>
      <c r="BL82" s="38"/>
      <c r="BM82" s="411">
        <v>4572051.0395299997</v>
      </c>
      <c r="BN82" s="38"/>
      <c r="BO82" s="411">
        <v>4731632.4995999997</v>
      </c>
      <c r="BP82" s="38"/>
      <c r="BQ82" s="411">
        <v>4906045</v>
      </c>
      <c r="BR82" s="38"/>
      <c r="BS82" s="412">
        <v>4997130000</v>
      </c>
      <c r="BT82" s="38"/>
      <c r="BU82" s="412">
        <v>4926795000</v>
      </c>
      <c r="BV82" s="38"/>
      <c r="BW82" s="412">
        <v>5304289000</v>
      </c>
      <c r="BX82" s="38"/>
      <c r="BY82" s="412">
        <v>5412412000</v>
      </c>
      <c r="BZ82" s="38"/>
      <c r="CA82" s="412">
        <v>5768370000</v>
      </c>
      <c r="CB82" s="38"/>
      <c r="CC82" s="412">
        <v>6025903000</v>
      </c>
      <c r="CD82" s="38"/>
      <c r="CE82" s="412">
        <v>6598211000</v>
      </c>
      <c r="CF82" s="38"/>
      <c r="CG82" s="412">
        <f>[16]BS_PT!$Q$82</f>
        <v>6378766000</v>
      </c>
      <c r="CH82" s="38"/>
      <c r="CI82" s="412">
        <v>6925829000</v>
      </c>
      <c r="CJ82" s="38"/>
      <c r="CK82" s="412">
        <v>6684756000</v>
      </c>
      <c r="CL82" s="38"/>
      <c r="CM82" s="412">
        <v>7244803000</v>
      </c>
      <c r="CN82" s="38"/>
      <c r="CO82" s="412">
        <v>7154162000</v>
      </c>
      <c r="CP82" s="38"/>
      <c r="CQ82" s="412">
        <v>6950930000</v>
      </c>
      <c r="CR82" s="38"/>
      <c r="CS82" s="412">
        <v>6570476000</v>
      </c>
      <c r="CT82" s="38"/>
      <c r="CU82" s="412">
        <f>+CU80+CU81</f>
        <v>6491155000</v>
      </c>
      <c r="CV82" s="38"/>
      <c r="CW82" s="412">
        <v>6689301000</v>
      </c>
      <c r="CX82" s="38"/>
      <c r="CY82" s="412">
        <f>CY80</f>
        <v>6652326000</v>
      </c>
      <c r="CZ82" s="38"/>
      <c r="DA82" s="412">
        <v>6679310000</v>
      </c>
      <c r="DB82" s="38"/>
      <c r="DC82" s="541"/>
      <c r="DD82" s="38"/>
      <c r="DE82" s="412">
        <v>6768231000</v>
      </c>
      <c r="DF82" s="38"/>
      <c r="DG82" s="412">
        <v>6960480000</v>
      </c>
      <c r="DH82" s="38"/>
      <c r="DI82" s="188" t="s">
        <v>105</v>
      </c>
      <c r="DJ82" s="38"/>
      <c r="DK82" s="189">
        <v>2581188</v>
      </c>
      <c r="DL82" s="38"/>
      <c r="DM82" s="189">
        <v>2116920</v>
      </c>
      <c r="DN82" s="38"/>
      <c r="DO82" s="189">
        <v>2393841</v>
      </c>
      <c r="DP82" s="38"/>
      <c r="DQ82" s="189">
        <v>2252472</v>
      </c>
      <c r="DR82" s="38"/>
      <c r="DS82" s="189">
        <v>2348294</v>
      </c>
      <c r="DT82" s="38"/>
      <c r="DU82" s="189">
        <v>2207973</v>
      </c>
      <c r="DV82" s="38"/>
      <c r="DW82" s="189">
        <v>4236851</v>
      </c>
      <c r="DX82" s="38"/>
      <c r="DY82" s="189">
        <v>4097243</v>
      </c>
      <c r="DZ82" s="38"/>
      <c r="EA82" s="189">
        <v>4268389</v>
      </c>
      <c r="EB82" s="38"/>
      <c r="EC82" s="189">
        <v>4111150</v>
      </c>
      <c r="ED82" s="38"/>
      <c r="EE82" s="189">
        <v>4589097</v>
      </c>
      <c r="EF82" s="38"/>
      <c r="EG82" s="189">
        <v>4305063.3677789997</v>
      </c>
      <c r="EH82" s="38"/>
      <c r="EI82" s="189">
        <v>4416570</v>
      </c>
      <c r="EJ82" s="38"/>
      <c r="EK82" s="189">
        <v>4108374</v>
      </c>
      <c r="EL82" s="38"/>
      <c r="EM82" s="189">
        <v>4605995</v>
      </c>
      <c r="EN82" s="38"/>
      <c r="EO82" s="189">
        <v>4224632</v>
      </c>
      <c r="EP82" s="38"/>
      <c r="EQ82" s="189">
        <v>4426565</v>
      </c>
      <c r="ER82" s="38"/>
      <c r="ES82" s="189">
        <v>4412329</v>
      </c>
      <c r="ET82" s="38"/>
      <c r="EU82" s="189">
        <v>4261280</v>
      </c>
      <c r="EV82" s="38"/>
      <c r="EW82" s="189">
        <v>4377065</v>
      </c>
      <c r="EX82" s="38"/>
      <c r="EY82" s="189">
        <v>4630750</v>
      </c>
      <c r="EZ82" s="38"/>
      <c r="FA82" s="189">
        <v>4293745</v>
      </c>
      <c r="FB82" s="38"/>
      <c r="FC82" s="189">
        <v>4312764</v>
      </c>
      <c r="FD82" s="38"/>
      <c r="FE82" s="189">
        <v>4307588</v>
      </c>
      <c r="FF82" s="38"/>
      <c r="FG82" s="189">
        <v>4508955</v>
      </c>
      <c r="FH82" s="38"/>
      <c r="FI82" s="189">
        <v>4228113</v>
      </c>
      <c r="FJ82" s="38"/>
      <c r="FK82" s="189">
        <v>4255551</v>
      </c>
      <c r="FL82" s="38"/>
      <c r="FM82" s="189">
        <v>4347552</v>
      </c>
      <c r="FN82" s="38"/>
      <c r="FO82" s="189">
        <v>4564829</v>
      </c>
      <c r="FP82" s="38"/>
      <c r="FQ82" s="189">
        <v>4410910</v>
      </c>
      <c r="FR82" s="38"/>
      <c r="FS82" s="189">
        <v>4514279.5930000003</v>
      </c>
      <c r="FT82" s="38"/>
      <c r="FU82" s="189">
        <v>4572051.0395299997</v>
      </c>
      <c r="FV82" s="38"/>
      <c r="FW82" s="189">
        <v>4731632.4995999997</v>
      </c>
      <c r="FX82" s="38"/>
      <c r="FY82" s="189">
        <v>4906045</v>
      </c>
      <c r="FZ82" s="38"/>
      <c r="GA82" s="412">
        <v>4997130000</v>
      </c>
      <c r="GB82" s="38"/>
      <c r="GC82" s="412">
        <v>4926795000</v>
      </c>
      <c r="GD82" s="38"/>
      <c r="GE82" s="412">
        <f>BW82</f>
        <v>5304289000</v>
      </c>
      <c r="GF82" s="38"/>
      <c r="GG82" s="412">
        <f>BY82</f>
        <v>5412412000</v>
      </c>
      <c r="GH82" s="38"/>
      <c r="GI82" s="412">
        <f>CA82</f>
        <v>5768370000</v>
      </c>
      <c r="GJ82" s="38"/>
      <c r="GK82" s="412">
        <f>CC82</f>
        <v>6025903000</v>
      </c>
      <c r="GL82" s="38"/>
      <c r="GM82" s="412">
        <f>CE82</f>
        <v>6598211000</v>
      </c>
      <c r="GN82" s="38"/>
      <c r="GO82" s="412">
        <f>CG82</f>
        <v>6378766000</v>
      </c>
      <c r="GP82" s="38"/>
      <c r="GQ82" s="412">
        <f t="shared" si="48"/>
        <v>6925829000</v>
      </c>
      <c r="GR82" s="38"/>
      <c r="GS82" s="412">
        <f t="shared" si="49"/>
        <v>6684756000</v>
      </c>
      <c r="GT82" s="38"/>
      <c r="GU82" s="412">
        <f t="shared" si="50"/>
        <v>7244803000</v>
      </c>
      <c r="GV82" s="38"/>
      <c r="GW82" s="412">
        <f t="shared" si="51"/>
        <v>7154162000</v>
      </c>
      <c r="GX82" s="38"/>
      <c r="GY82" s="412">
        <f t="shared" si="52"/>
        <v>6950930000</v>
      </c>
      <c r="GZ82" s="38"/>
      <c r="HA82" s="412">
        <f t="shared" si="53"/>
        <v>6570476000</v>
      </c>
      <c r="HB82" s="38"/>
      <c r="HC82" s="412">
        <f>+CU82</f>
        <v>6491155000</v>
      </c>
      <c r="HD82" s="38"/>
      <c r="HE82" s="412">
        <f t="shared" si="56"/>
        <v>6689301000</v>
      </c>
      <c r="HF82" s="38"/>
      <c r="HG82" s="412">
        <f t="shared" si="57"/>
        <v>6652326000</v>
      </c>
      <c r="HH82" s="38"/>
      <c r="HI82" s="412">
        <f t="shared" si="58"/>
        <v>6679310000</v>
      </c>
      <c r="HJ82" s="38"/>
      <c r="HK82" s="541"/>
      <c r="HL82" s="38"/>
      <c r="HM82" s="412">
        <f>+DE82</f>
        <v>6768231000</v>
      </c>
      <c r="HN82" s="38"/>
      <c r="HO82" s="412">
        <f>+DG82</f>
        <v>6960480000</v>
      </c>
    </row>
    <row r="83" spans="1:223">
      <c r="A83" s="112" t="s">
        <v>195</v>
      </c>
      <c r="B83" s="38"/>
      <c r="C83" s="113">
        <v>4671968</v>
      </c>
      <c r="D83" s="38"/>
      <c r="E83" s="113">
        <v>4326510</v>
      </c>
      <c r="F83" s="38"/>
      <c r="G83" s="113">
        <v>4705260</v>
      </c>
      <c r="H83" s="38"/>
      <c r="I83" s="113">
        <v>6490580</v>
      </c>
      <c r="J83" s="38"/>
      <c r="K83" s="113">
        <v>6607542.5810000002</v>
      </c>
      <c r="L83" s="38"/>
      <c r="M83" s="113">
        <v>7386917</v>
      </c>
      <c r="N83" s="38"/>
      <c r="O83" s="113">
        <v>9923513</v>
      </c>
      <c r="P83" s="38"/>
      <c r="Q83" s="113">
        <v>9636364</v>
      </c>
      <c r="R83" s="38"/>
      <c r="S83" s="113">
        <v>9388472</v>
      </c>
      <c r="T83" s="38"/>
      <c r="U83" s="113">
        <v>9161668</v>
      </c>
      <c r="V83" s="38"/>
      <c r="W83" s="113">
        <v>9521380</v>
      </c>
      <c r="X83" s="38"/>
      <c r="Y83" s="113">
        <v>9154078.567778999</v>
      </c>
      <c r="Z83" s="38"/>
      <c r="AA83" s="113">
        <v>9439428</v>
      </c>
      <c r="AB83" s="38"/>
      <c r="AC83" s="113">
        <v>8883838</v>
      </c>
      <c r="AD83" s="38"/>
      <c r="AE83" s="113">
        <v>9334216</v>
      </c>
      <c r="AF83" s="38"/>
      <c r="AG83" s="113">
        <v>8658788</v>
      </c>
      <c r="AH83" s="38"/>
      <c r="AI83" s="113">
        <v>9183954</v>
      </c>
      <c r="AJ83" s="38"/>
      <c r="AK83" s="113">
        <v>9140622</v>
      </c>
      <c r="AL83" s="38"/>
      <c r="AM83" s="113">
        <v>9041091</v>
      </c>
      <c r="AN83" s="38"/>
      <c r="AO83" s="113">
        <v>8862458</v>
      </c>
      <c r="AP83" s="38"/>
      <c r="AQ83" s="113">
        <v>8943478</v>
      </c>
      <c r="AR83" s="38"/>
      <c r="AS83" s="113">
        <v>8635375</v>
      </c>
      <c r="AT83" s="38"/>
      <c r="AU83" s="113">
        <v>8779386</v>
      </c>
      <c r="AV83" s="38"/>
      <c r="AW83" s="113">
        <v>8410617</v>
      </c>
      <c r="AX83" s="38"/>
      <c r="AY83" s="113">
        <v>8673876</v>
      </c>
      <c r="AZ83" s="38"/>
      <c r="BA83" s="113">
        <v>8404834</v>
      </c>
      <c r="BB83" s="38"/>
      <c r="BC83" s="113">
        <v>8449292</v>
      </c>
      <c r="BD83" s="38"/>
      <c r="BE83" s="113">
        <v>8054820</v>
      </c>
      <c r="BF83" s="38"/>
      <c r="BG83" s="113">
        <v>8256448</v>
      </c>
      <c r="BH83" s="38"/>
      <c r="BI83" s="113">
        <v>8193876</v>
      </c>
      <c r="BJ83" s="38"/>
      <c r="BK83" s="113">
        <v>8906949.7320000008</v>
      </c>
      <c r="BL83" s="38"/>
      <c r="BM83" s="269">
        <v>8616293.02293</v>
      </c>
      <c r="BN83" s="38"/>
      <c r="BO83" s="269">
        <v>9083070.8625599984</v>
      </c>
      <c r="BP83" s="38"/>
      <c r="BQ83" s="269">
        <v>10457660</v>
      </c>
      <c r="BR83" s="38"/>
      <c r="BS83" s="348">
        <v>10683433000</v>
      </c>
      <c r="BT83" s="38"/>
      <c r="BU83" s="348">
        <v>11229976000</v>
      </c>
      <c r="BV83" s="38"/>
      <c r="BW83" s="348">
        <v>12352051000</v>
      </c>
      <c r="BX83" s="38"/>
      <c r="BY83" s="348">
        <v>13535459000</v>
      </c>
      <c r="BZ83" s="38"/>
      <c r="CA83" s="348">
        <v>13866966000</v>
      </c>
      <c r="CB83" s="38"/>
      <c r="CC83" s="348">
        <v>14105420000</v>
      </c>
      <c r="CD83" s="38"/>
      <c r="CE83" s="348">
        <v>15078328000</v>
      </c>
      <c r="CF83" s="38"/>
      <c r="CG83" s="348">
        <f>[16]BS_PT!$Q$83</f>
        <v>15184963000</v>
      </c>
      <c r="CH83" s="38"/>
      <c r="CI83" s="348">
        <v>16104988000</v>
      </c>
      <c r="CJ83" s="38"/>
      <c r="CK83" s="348">
        <v>15895635000</v>
      </c>
      <c r="CL83" s="38"/>
      <c r="CM83" s="348">
        <v>17394249000</v>
      </c>
      <c r="CN83" s="38"/>
      <c r="CO83" s="348">
        <v>18230115000</v>
      </c>
      <c r="CP83" s="38"/>
      <c r="CQ83" s="348">
        <v>17852091000</v>
      </c>
      <c r="CR83" s="38"/>
      <c r="CS83" s="348">
        <f>+CS82+CS65+CS52</f>
        <v>17309081000</v>
      </c>
      <c r="CT83" s="38"/>
      <c r="CU83" s="348">
        <f>+CU67+CU82</f>
        <v>18436499000</v>
      </c>
      <c r="CV83" s="38"/>
      <c r="CW83" s="348">
        <v>18800623000</v>
      </c>
      <c r="CX83" s="38"/>
      <c r="CY83" s="348">
        <f>[17]BS_PT!$Q$84</f>
        <v>19422890000</v>
      </c>
      <c r="CZ83" s="38"/>
      <c r="DA83" s="348">
        <v>19448659000</v>
      </c>
      <c r="DB83" s="38"/>
      <c r="DC83" s="538"/>
      <c r="DD83" s="38"/>
      <c r="DE83" s="348">
        <v>19812108000</v>
      </c>
      <c r="DF83" s="38"/>
      <c r="DG83" s="348">
        <v>20186204000</v>
      </c>
      <c r="DH83" s="38"/>
      <c r="DI83" s="112" t="s">
        <v>194</v>
      </c>
      <c r="DJ83" s="38"/>
      <c r="DK83" s="113">
        <v>4671968</v>
      </c>
      <c r="DL83" s="38"/>
      <c r="DM83" s="113">
        <v>4326510</v>
      </c>
      <c r="DN83" s="38"/>
      <c r="DO83" s="113">
        <v>4705260</v>
      </c>
      <c r="DP83" s="38"/>
      <c r="DQ83" s="113">
        <v>6490580</v>
      </c>
      <c r="DR83" s="38"/>
      <c r="DS83" s="113">
        <v>6607542.5810000002</v>
      </c>
      <c r="DT83" s="38"/>
      <c r="DU83" s="113">
        <v>7386917</v>
      </c>
      <c r="DV83" s="38"/>
      <c r="DW83" s="113">
        <v>9923513</v>
      </c>
      <c r="DX83" s="38"/>
      <c r="DY83" s="113">
        <v>9636364</v>
      </c>
      <c r="DZ83" s="38"/>
      <c r="EA83" s="113">
        <v>9388472</v>
      </c>
      <c r="EB83" s="38"/>
      <c r="EC83" s="113">
        <v>9161668</v>
      </c>
      <c r="ED83" s="38"/>
      <c r="EE83" s="113">
        <v>9521380</v>
      </c>
      <c r="EF83" s="38"/>
      <c r="EG83" s="113">
        <v>9154078.567778999</v>
      </c>
      <c r="EH83" s="38"/>
      <c r="EI83" s="113">
        <v>9439428</v>
      </c>
      <c r="EJ83" s="38"/>
      <c r="EK83" s="113">
        <v>8883838</v>
      </c>
      <c r="EL83" s="38"/>
      <c r="EM83" s="113">
        <v>9334216</v>
      </c>
      <c r="EN83" s="38"/>
      <c r="EO83" s="113">
        <v>8658788</v>
      </c>
      <c r="EP83" s="38"/>
      <c r="EQ83" s="113">
        <v>9183954</v>
      </c>
      <c r="ER83" s="38"/>
      <c r="ES83" s="113">
        <v>9140622</v>
      </c>
      <c r="ET83" s="38"/>
      <c r="EU83" s="113">
        <v>9041091</v>
      </c>
      <c r="EV83" s="38"/>
      <c r="EW83" s="113">
        <v>8862458</v>
      </c>
      <c r="EX83" s="38"/>
      <c r="EY83" s="113">
        <v>8943478</v>
      </c>
      <c r="EZ83" s="38"/>
      <c r="FA83" s="113">
        <v>8635375</v>
      </c>
      <c r="FB83" s="38"/>
      <c r="FC83" s="113">
        <v>8779386</v>
      </c>
      <c r="FD83" s="38"/>
      <c r="FE83" s="113">
        <v>8410617</v>
      </c>
      <c r="FF83" s="38"/>
      <c r="FG83" s="113">
        <v>8673876</v>
      </c>
      <c r="FH83" s="38"/>
      <c r="FI83" s="113">
        <v>8404834</v>
      </c>
      <c r="FJ83" s="38"/>
      <c r="FK83" s="113">
        <v>8449292</v>
      </c>
      <c r="FL83" s="38"/>
      <c r="FM83" s="113">
        <v>8054820</v>
      </c>
      <c r="FN83" s="38"/>
      <c r="FO83" s="113">
        <v>8256448</v>
      </c>
      <c r="FP83" s="38"/>
      <c r="FQ83" s="113">
        <v>8193876</v>
      </c>
      <c r="FR83" s="38"/>
      <c r="FS83" s="113">
        <v>8906949.7320000008</v>
      </c>
      <c r="FT83" s="38"/>
      <c r="FU83" s="113">
        <v>8616293.02293</v>
      </c>
      <c r="FV83" s="38"/>
      <c r="FW83" s="113">
        <v>9083070.8625599984</v>
      </c>
      <c r="FX83" s="38"/>
      <c r="FY83" s="113">
        <v>10457660</v>
      </c>
      <c r="FZ83" s="38"/>
      <c r="GA83" s="348">
        <v>10683433000</v>
      </c>
      <c r="GB83" s="38"/>
      <c r="GC83" s="348">
        <v>11229976000</v>
      </c>
      <c r="GD83" s="38"/>
      <c r="GE83" s="348">
        <f>BW83</f>
        <v>12352051000</v>
      </c>
      <c r="GF83" s="38"/>
      <c r="GG83" s="348">
        <f>BY83</f>
        <v>13535459000</v>
      </c>
      <c r="GH83" s="38"/>
      <c r="GI83" s="348">
        <f>CA83</f>
        <v>13866966000</v>
      </c>
      <c r="GJ83" s="38"/>
      <c r="GK83" s="348">
        <f>CC83</f>
        <v>14105420000</v>
      </c>
      <c r="GL83" s="38"/>
      <c r="GM83" s="348">
        <f>CE83</f>
        <v>15078328000</v>
      </c>
      <c r="GN83" s="38"/>
      <c r="GO83" s="348">
        <f>CG83</f>
        <v>15184963000</v>
      </c>
      <c r="GP83" s="38"/>
      <c r="GQ83" s="348">
        <f t="shared" si="48"/>
        <v>16104988000</v>
      </c>
      <c r="GR83" s="38"/>
      <c r="GS83" s="348">
        <f t="shared" si="49"/>
        <v>15895635000</v>
      </c>
      <c r="GT83" s="38"/>
      <c r="GU83" s="348">
        <f t="shared" si="50"/>
        <v>17394249000</v>
      </c>
      <c r="GV83" s="38"/>
      <c r="GW83" s="348">
        <f t="shared" si="51"/>
        <v>18230115000</v>
      </c>
      <c r="GX83" s="38"/>
      <c r="GY83" s="348">
        <f t="shared" si="52"/>
        <v>17852091000</v>
      </c>
      <c r="GZ83" s="38"/>
      <c r="HA83" s="348">
        <f t="shared" si="53"/>
        <v>17309081000</v>
      </c>
      <c r="HB83" s="38"/>
      <c r="HC83" s="348">
        <f>+CU83</f>
        <v>18436499000</v>
      </c>
      <c r="HD83" s="38"/>
      <c r="HE83" s="348">
        <f t="shared" si="56"/>
        <v>18800623000</v>
      </c>
      <c r="HF83" s="38"/>
      <c r="HG83" s="348">
        <f t="shared" si="57"/>
        <v>19422890000</v>
      </c>
      <c r="HH83" s="38"/>
      <c r="HI83" s="348">
        <f t="shared" si="58"/>
        <v>19448659000</v>
      </c>
      <c r="HJ83" s="38"/>
      <c r="HK83" s="538"/>
      <c r="HL83" s="38"/>
      <c r="HM83" s="348">
        <f>+DE83</f>
        <v>19812108000</v>
      </c>
      <c r="HN83" s="38"/>
      <c r="HO83" s="348">
        <f>+DG83</f>
        <v>20186204000</v>
      </c>
    </row>
    <row r="84" spans="1:223">
      <c r="C84" s="45">
        <v>0</v>
      </c>
      <c r="E84" s="45">
        <v>0</v>
      </c>
      <c r="G84" s="45">
        <v>0</v>
      </c>
      <c r="I84" s="45">
        <v>0</v>
      </c>
      <c r="K84" s="45">
        <v>0</v>
      </c>
      <c r="M84" s="45">
        <v>0</v>
      </c>
      <c r="O84" s="45">
        <v>0</v>
      </c>
      <c r="Q84" s="45">
        <v>0</v>
      </c>
      <c r="S84" s="45">
        <v>0</v>
      </c>
      <c r="U84" s="45">
        <v>0</v>
      </c>
      <c r="W84" s="45">
        <v>0</v>
      </c>
      <c r="Y84" s="45">
        <v>0</v>
      </c>
      <c r="AA84" s="45">
        <v>0</v>
      </c>
      <c r="AC84" s="45">
        <v>0</v>
      </c>
      <c r="AE84" s="45">
        <v>0</v>
      </c>
      <c r="AG84" s="45">
        <v>0</v>
      </c>
      <c r="AI84" s="45">
        <v>0</v>
      </c>
      <c r="AK84" s="45">
        <v>0</v>
      </c>
      <c r="AM84" s="45">
        <v>0</v>
      </c>
      <c r="AO84" s="45">
        <v>0</v>
      </c>
      <c r="AQ84" s="45">
        <v>0</v>
      </c>
      <c r="AS84" s="45">
        <v>0</v>
      </c>
      <c r="AU84" s="45">
        <v>0</v>
      </c>
      <c r="AW84" s="45">
        <v>0</v>
      </c>
      <c r="AY84" s="45">
        <v>0</v>
      </c>
      <c r="BA84" s="45">
        <v>0</v>
      </c>
      <c r="BC84" s="45">
        <v>0</v>
      </c>
      <c r="BE84" s="45">
        <v>0</v>
      </c>
      <c r="BG84" s="45">
        <v>0</v>
      </c>
      <c r="BI84" s="45"/>
      <c r="BK84" s="45"/>
      <c r="BM84" s="45"/>
      <c r="BO84" s="45"/>
      <c r="BQ84" s="45"/>
    </row>
    <row r="85" spans="1:223">
      <c r="C85" s="45">
        <v>0</v>
      </c>
      <c r="E85" s="45">
        <v>0</v>
      </c>
      <c r="G85" s="45">
        <v>0</v>
      </c>
      <c r="I85" s="45">
        <v>0</v>
      </c>
      <c r="K85" s="45">
        <v>0</v>
      </c>
      <c r="M85" s="45">
        <v>0</v>
      </c>
      <c r="O85" s="45">
        <v>0</v>
      </c>
      <c r="Q85" s="45">
        <v>0</v>
      </c>
      <c r="S85" s="45">
        <v>0</v>
      </c>
      <c r="U85" s="45">
        <v>0</v>
      </c>
      <c r="W85" s="45">
        <v>0</v>
      </c>
      <c r="Y85" s="45">
        <v>0</v>
      </c>
      <c r="AA85" s="45">
        <v>0</v>
      </c>
      <c r="AC85" s="45">
        <v>0</v>
      </c>
      <c r="AE85" s="45">
        <v>0</v>
      </c>
      <c r="AG85" s="45">
        <v>0</v>
      </c>
      <c r="AI85" s="45">
        <v>0</v>
      </c>
      <c r="AK85" s="45">
        <v>0</v>
      </c>
      <c r="AM85" s="45">
        <v>0</v>
      </c>
      <c r="AO85" s="45">
        <v>0</v>
      </c>
      <c r="AQ85" s="45">
        <v>0</v>
      </c>
      <c r="AS85" s="45">
        <v>0</v>
      </c>
      <c r="AU85" s="45">
        <v>0</v>
      </c>
      <c r="AW85" s="45">
        <v>0</v>
      </c>
      <c r="AY85" s="45">
        <v>0</v>
      </c>
      <c r="BA85" s="45">
        <v>0</v>
      </c>
      <c r="BC85" s="45">
        <v>0</v>
      </c>
      <c r="BE85" s="45">
        <v>0</v>
      </c>
      <c r="BG85" s="45">
        <v>0</v>
      </c>
      <c r="BI85" s="45"/>
      <c r="BK85" s="45"/>
      <c r="BM85" s="45"/>
      <c r="BO85" s="45"/>
      <c r="BQ85" s="45"/>
    </row>
    <row r="88" spans="1:223">
      <c r="DI88" s="4" t="s">
        <v>111</v>
      </c>
    </row>
    <row r="89" spans="1:223" ht="15.5">
      <c r="A89" s="18" t="s">
        <v>112</v>
      </c>
      <c r="C89" s="21"/>
      <c r="E89" s="21"/>
      <c r="G89" s="21"/>
      <c r="I89" s="21"/>
      <c r="K89" s="21"/>
      <c r="M89" s="21"/>
      <c r="O89" s="21"/>
      <c r="Q89" s="21"/>
      <c r="S89" s="21"/>
      <c r="U89" s="21"/>
      <c r="W89" s="21"/>
      <c r="Y89" s="21"/>
      <c r="AA89" s="21"/>
      <c r="AC89" s="21"/>
      <c r="AE89" s="21"/>
      <c r="AG89" s="21"/>
      <c r="AI89" s="21"/>
      <c r="AK89" s="21"/>
      <c r="AM89" s="21"/>
      <c r="AO89" s="21"/>
      <c r="AQ89" s="21"/>
      <c r="AS89" s="21"/>
      <c r="AU89" s="21"/>
      <c r="AW89" s="21"/>
      <c r="AY89" s="21"/>
      <c r="BA89" s="21"/>
      <c r="BC89" s="21"/>
      <c r="BE89" s="21"/>
      <c r="BG89" s="21"/>
      <c r="BI89" s="21"/>
      <c r="BK89" s="21"/>
      <c r="BM89" s="21"/>
      <c r="BO89" s="21"/>
      <c r="BQ89" s="21"/>
      <c r="BS89" s="21"/>
      <c r="BU89" s="21"/>
      <c r="BW89" s="21"/>
      <c r="BY89" s="21"/>
      <c r="CA89" s="21"/>
      <c r="CC89" s="21"/>
      <c r="CE89" s="21"/>
      <c r="CG89" s="21"/>
      <c r="CI89" s="21"/>
      <c r="CK89" s="21"/>
      <c r="CM89" s="21"/>
      <c r="CO89" s="21"/>
      <c r="CQ89" s="21"/>
      <c r="CS89" s="21"/>
      <c r="CU89" s="21"/>
      <c r="CW89" s="21"/>
      <c r="CY89" s="21"/>
      <c r="DA89" s="533" t="s">
        <v>823</v>
      </c>
      <c r="DC89" s="21"/>
      <c r="DE89" s="21"/>
      <c r="DG89" s="21"/>
      <c r="DI89" s="18" t="s">
        <v>113</v>
      </c>
      <c r="DK89" s="21"/>
      <c r="DM89" s="21"/>
      <c r="DO89" s="21"/>
      <c r="DQ89" s="21"/>
      <c r="DS89" s="21"/>
      <c r="DU89" s="21"/>
      <c r="DW89" s="21"/>
      <c r="DY89" s="21"/>
      <c r="EA89" s="21"/>
      <c r="EC89" s="21"/>
      <c r="EE89" s="21"/>
      <c r="EG89" s="21"/>
      <c r="EI89" s="21"/>
      <c r="EK89" s="21"/>
      <c r="EM89" s="21"/>
      <c r="EO89" s="21"/>
      <c r="EQ89" s="21"/>
      <c r="ES89" s="21"/>
      <c r="EU89" s="21"/>
      <c r="EW89" s="21"/>
      <c r="EY89" s="21"/>
      <c r="FA89" s="21"/>
      <c r="FC89" s="21"/>
      <c r="FE89" s="21"/>
      <c r="FG89" s="21"/>
      <c r="FI89" s="21"/>
      <c r="FK89" s="21"/>
      <c r="FM89" s="21"/>
      <c r="FO89" s="21"/>
      <c r="FQ89" s="21"/>
      <c r="FS89" s="21"/>
      <c r="FU89" s="21"/>
      <c r="FW89" s="21"/>
      <c r="FY89" s="21"/>
      <c r="GA89" s="21"/>
      <c r="GC89" s="21"/>
      <c r="GE89" s="21"/>
      <c r="GG89" s="21"/>
      <c r="GI89" s="21"/>
      <c r="GK89" s="21"/>
      <c r="GM89" s="21"/>
      <c r="GO89" s="21"/>
      <c r="GQ89" s="21"/>
      <c r="GS89" s="21"/>
      <c r="GU89" s="21"/>
      <c r="GW89" s="21"/>
      <c r="GY89" s="21"/>
      <c r="HA89" s="21"/>
      <c r="HC89" s="21"/>
      <c r="HE89" s="21"/>
      <c r="HG89" s="21"/>
      <c r="HI89" s="21"/>
      <c r="HK89" s="21"/>
      <c r="HM89" s="21"/>
      <c r="HO89" s="21"/>
    </row>
    <row r="90" spans="1:223">
      <c r="GA90" s="1"/>
      <c r="GC90" s="1"/>
      <c r="GE90" s="1"/>
      <c r="GG90" s="1"/>
      <c r="GI90" s="1"/>
    </row>
    <row r="91" spans="1:223" ht="15" thickBot="1">
      <c r="A91" s="36" t="s">
        <v>84</v>
      </c>
      <c r="B91" s="16"/>
      <c r="C91" s="110" t="s">
        <v>403</v>
      </c>
      <c r="D91" s="16"/>
      <c r="E91" s="110" t="s">
        <v>403</v>
      </c>
      <c r="F91" s="16"/>
      <c r="G91" s="110" t="s">
        <v>403</v>
      </c>
      <c r="H91" s="16"/>
      <c r="I91" s="110" t="s">
        <v>403</v>
      </c>
      <c r="J91" s="16"/>
      <c r="K91" s="110" t="s">
        <v>403</v>
      </c>
      <c r="L91" s="16"/>
      <c r="M91" s="110" t="s">
        <v>403</v>
      </c>
      <c r="N91" s="16"/>
      <c r="O91" s="110" t="s">
        <v>403</v>
      </c>
      <c r="P91" s="16"/>
      <c r="Q91" s="110" t="s">
        <v>403</v>
      </c>
      <c r="R91" s="16"/>
      <c r="S91" s="110" t="s">
        <v>403</v>
      </c>
      <c r="T91" s="16"/>
      <c r="U91" s="110" t="s">
        <v>403</v>
      </c>
      <c r="V91" s="16"/>
      <c r="W91" s="110" t="s">
        <v>403</v>
      </c>
      <c r="X91" s="16"/>
      <c r="Y91" s="110" t="s">
        <v>403</v>
      </c>
      <c r="Z91" s="16"/>
      <c r="AA91" s="110" t="s">
        <v>403</v>
      </c>
      <c r="AB91" s="16"/>
      <c r="AC91" s="110" t="s">
        <v>403</v>
      </c>
      <c r="AD91" s="16"/>
      <c r="AE91" s="110" t="s">
        <v>403</v>
      </c>
      <c r="AF91" s="16"/>
      <c r="AG91" s="110" t="s">
        <v>403</v>
      </c>
      <c r="AH91" s="16"/>
      <c r="AI91" s="110" t="s">
        <v>403</v>
      </c>
      <c r="AJ91" s="16"/>
      <c r="AK91" s="110" t="s">
        <v>403</v>
      </c>
      <c r="AL91" s="16"/>
      <c r="AM91" s="110" t="s">
        <v>403</v>
      </c>
      <c r="AN91" s="16"/>
      <c r="AO91" s="110" t="s">
        <v>403</v>
      </c>
      <c r="AP91" s="16"/>
      <c r="AQ91" s="110" t="s">
        <v>403</v>
      </c>
      <c r="AR91" s="16"/>
      <c r="AS91" s="110" t="s">
        <v>403</v>
      </c>
      <c r="AT91" s="16"/>
      <c r="AU91" s="110" t="s">
        <v>403</v>
      </c>
      <c r="AV91" s="16"/>
      <c r="AW91" s="110" t="s">
        <v>403</v>
      </c>
      <c r="AX91" s="16"/>
      <c r="AY91" s="110" t="s">
        <v>403</v>
      </c>
      <c r="AZ91" s="16"/>
      <c r="BA91" s="110" t="s">
        <v>403</v>
      </c>
      <c r="BB91" s="16"/>
      <c r="BC91" s="110" t="s">
        <v>403</v>
      </c>
      <c r="BD91" s="16"/>
      <c r="BE91" s="110" t="s">
        <v>403</v>
      </c>
      <c r="BF91" s="16"/>
      <c r="BG91" s="110" t="s">
        <v>403</v>
      </c>
      <c r="BH91" s="16"/>
      <c r="BI91" s="110" t="s">
        <v>403</v>
      </c>
      <c r="BJ91" s="16"/>
      <c r="BK91" s="110" t="s">
        <v>403</v>
      </c>
      <c r="BL91" s="16"/>
      <c r="BM91" s="110" t="s">
        <v>403</v>
      </c>
      <c r="BN91" s="16"/>
      <c r="BO91" s="110" t="s">
        <v>403</v>
      </c>
      <c r="BP91" s="16"/>
      <c r="BQ91" s="110" t="s">
        <v>403</v>
      </c>
      <c r="BR91" s="16"/>
      <c r="BS91" s="110" t="s">
        <v>403</v>
      </c>
      <c r="BT91" s="16"/>
      <c r="BU91" s="110" t="s">
        <v>403</v>
      </c>
      <c r="BV91" s="16"/>
      <c r="BW91" s="110" t="s">
        <v>403</v>
      </c>
      <c r="BX91" s="16"/>
      <c r="BY91" s="110" t="s">
        <v>403</v>
      </c>
      <c r="BZ91" s="16"/>
      <c r="CA91" s="110" t="s">
        <v>403</v>
      </c>
      <c r="CB91" s="16"/>
      <c r="CC91" s="110" t="s">
        <v>403</v>
      </c>
      <c r="CD91" s="16"/>
      <c r="CE91" s="110" t="s">
        <v>403</v>
      </c>
      <c r="CF91" s="16"/>
      <c r="CG91" s="110" t="s">
        <v>403</v>
      </c>
      <c r="CH91" s="16"/>
      <c r="CI91" s="110" t="s">
        <v>403</v>
      </c>
      <c r="CJ91" s="16"/>
      <c r="CK91" s="110" t="s">
        <v>403</v>
      </c>
      <c r="CL91" s="16"/>
      <c r="CM91" s="110" t="s">
        <v>403</v>
      </c>
      <c r="CN91" s="16"/>
      <c r="CO91" s="110" t="s">
        <v>403</v>
      </c>
      <c r="CP91" s="16"/>
      <c r="CQ91" s="110" t="s">
        <v>403</v>
      </c>
      <c r="CR91" s="16"/>
      <c r="CS91" s="110" t="s">
        <v>403</v>
      </c>
      <c r="CT91" s="16"/>
      <c r="CU91" s="110" t="s">
        <v>403</v>
      </c>
      <c r="CV91" s="16"/>
      <c r="CW91" s="110" t="s">
        <v>403</v>
      </c>
      <c r="CX91" s="16"/>
      <c r="CY91" s="110" t="s">
        <v>403</v>
      </c>
      <c r="CZ91" s="16"/>
      <c r="DA91" s="110" t="s">
        <v>403</v>
      </c>
      <c r="DB91" s="16"/>
      <c r="DC91" s="110" t="s">
        <v>403</v>
      </c>
      <c r="DD91" s="16"/>
      <c r="DE91" s="110" t="s">
        <v>403</v>
      </c>
      <c r="DF91" s="16"/>
      <c r="DG91" s="110" t="s">
        <v>403</v>
      </c>
      <c r="DH91" s="16"/>
      <c r="DI91" s="36" t="s">
        <v>84</v>
      </c>
      <c r="DJ91" s="16"/>
      <c r="DK91" s="110" t="s">
        <v>397</v>
      </c>
      <c r="DL91" s="16"/>
      <c r="DM91" s="110" t="s">
        <v>397</v>
      </c>
      <c r="DN91" s="16"/>
      <c r="DO91" s="110" t="s">
        <v>397</v>
      </c>
      <c r="DP91" s="16"/>
      <c r="DQ91" s="110" t="s">
        <v>397</v>
      </c>
      <c r="DR91" s="16"/>
      <c r="DS91" s="110" t="s">
        <v>397</v>
      </c>
      <c r="DT91" s="16"/>
      <c r="DU91" s="110" t="s">
        <v>397</v>
      </c>
      <c r="DV91" s="16"/>
      <c r="DW91" s="110" t="s">
        <v>397</v>
      </c>
      <c r="DX91" s="16"/>
      <c r="DY91" s="110" t="s">
        <v>397</v>
      </c>
      <c r="DZ91" s="16"/>
      <c r="EA91" s="110" t="s">
        <v>397</v>
      </c>
      <c r="EB91" s="16"/>
      <c r="EC91" s="110" t="s">
        <v>397</v>
      </c>
      <c r="ED91" s="16"/>
      <c r="EE91" s="110" t="s">
        <v>397</v>
      </c>
      <c r="EF91" s="16"/>
      <c r="EG91" s="110" t="s">
        <v>397</v>
      </c>
      <c r="EH91" s="16"/>
      <c r="EI91" s="110" t="s">
        <v>397</v>
      </c>
      <c r="EJ91" s="16"/>
      <c r="EK91" s="110" t="s">
        <v>397</v>
      </c>
      <c r="EL91" s="16"/>
      <c r="EM91" s="110" t="s">
        <v>397</v>
      </c>
      <c r="EN91" s="16"/>
      <c r="EO91" s="110" t="s">
        <v>397</v>
      </c>
      <c r="EP91" s="16"/>
      <c r="EQ91" s="110" t="s">
        <v>397</v>
      </c>
      <c r="ER91" s="16"/>
      <c r="ES91" s="110" t="s">
        <v>397</v>
      </c>
      <c r="ET91" s="16"/>
      <c r="EU91" s="110" t="s">
        <v>397</v>
      </c>
      <c r="EV91" s="16"/>
      <c r="EW91" s="110" t="s">
        <v>397</v>
      </c>
      <c r="EX91" s="16"/>
      <c r="EY91" s="110" t="s">
        <v>397</v>
      </c>
      <c r="EZ91" s="16"/>
      <c r="FA91" s="110" t="s">
        <v>397</v>
      </c>
      <c r="FB91" s="16"/>
      <c r="FC91" s="110" t="s">
        <v>397</v>
      </c>
      <c r="FD91" s="16"/>
      <c r="FE91" s="110" t="s">
        <v>397</v>
      </c>
      <c r="FF91" s="16"/>
      <c r="FG91" s="110" t="s">
        <v>397</v>
      </c>
      <c r="FH91" s="16"/>
      <c r="FI91" s="110" t="s">
        <v>397</v>
      </c>
      <c r="FJ91" s="16"/>
      <c r="FK91" s="110" t="s">
        <v>397</v>
      </c>
      <c r="FL91" s="16"/>
      <c r="FM91" s="110" t="s">
        <v>397</v>
      </c>
      <c r="FN91" s="16"/>
      <c r="FO91" s="110" t="s">
        <v>397</v>
      </c>
      <c r="FP91" s="16"/>
      <c r="FQ91" s="110" t="s">
        <v>397</v>
      </c>
      <c r="FR91" s="16"/>
      <c r="FS91" s="110" t="s">
        <v>397</v>
      </c>
      <c r="FT91" s="16"/>
      <c r="FU91" s="110" t="s">
        <v>397</v>
      </c>
      <c r="FV91" s="16"/>
      <c r="FW91" s="110" t="s">
        <v>397</v>
      </c>
      <c r="FX91" s="16"/>
      <c r="FY91" s="110" t="s">
        <v>397</v>
      </c>
      <c r="FZ91" s="16"/>
      <c r="GA91" s="110" t="s">
        <v>397</v>
      </c>
      <c r="GB91" s="16"/>
      <c r="GC91" s="110" t="s">
        <v>397</v>
      </c>
      <c r="GD91" s="16"/>
      <c r="GE91" s="110" t="s">
        <v>564</v>
      </c>
      <c r="GF91" s="16"/>
      <c r="GG91" s="110" t="s">
        <v>564</v>
      </c>
      <c r="GH91" s="16"/>
      <c r="GI91" s="110" t="s">
        <v>564</v>
      </c>
      <c r="GJ91" s="16"/>
      <c r="GK91" s="110" t="s">
        <v>564</v>
      </c>
      <c r="GL91" s="16"/>
      <c r="GM91" s="110" t="s">
        <v>564</v>
      </c>
      <c r="GN91" s="16"/>
      <c r="GO91" s="110" t="s">
        <v>564</v>
      </c>
      <c r="GP91" s="16"/>
      <c r="GQ91" s="110" t="s">
        <v>397</v>
      </c>
      <c r="GR91" s="16"/>
      <c r="GS91" s="110" t="s">
        <v>397</v>
      </c>
      <c r="GT91" s="16"/>
      <c r="GU91" s="110" t="s">
        <v>397</v>
      </c>
      <c r="GV91" s="16"/>
      <c r="GW91" s="110" t="s">
        <v>397</v>
      </c>
      <c r="GX91" s="16"/>
      <c r="GY91" s="110" t="s">
        <v>397</v>
      </c>
      <c r="GZ91" s="16"/>
      <c r="HA91" s="110" t="s">
        <v>397</v>
      </c>
      <c r="HB91" s="16"/>
      <c r="HC91" s="110" t="s">
        <v>397</v>
      </c>
      <c r="HD91" s="16"/>
      <c r="HE91" s="110" t="s">
        <v>397</v>
      </c>
      <c r="HF91" s="16"/>
      <c r="HG91" s="110" t="s">
        <v>397</v>
      </c>
      <c r="HH91" s="16"/>
      <c r="HI91" s="110" t="s">
        <v>397</v>
      </c>
      <c r="HJ91" s="16"/>
      <c r="HK91" s="110" t="s">
        <v>397</v>
      </c>
      <c r="HL91" s="16"/>
      <c r="HM91" s="110" t="s">
        <v>397</v>
      </c>
      <c r="HN91" s="16"/>
      <c r="HO91" s="110" t="s">
        <v>397</v>
      </c>
    </row>
    <row r="92" spans="1:223" ht="5.15" customHeight="1">
      <c r="A92" s="3"/>
      <c r="B92" s="16"/>
      <c r="C92" s="90"/>
      <c r="D92" s="16"/>
      <c r="E92" s="90"/>
      <c r="F92" s="16"/>
      <c r="G92" s="90"/>
      <c r="H92" s="16"/>
      <c r="I92" s="90"/>
      <c r="J92" s="16"/>
      <c r="K92" s="90"/>
      <c r="L92" s="16"/>
      <c r="M92" s="90"/>
      <c r="N92" s="16"/>
      <c r="O92" s="90"/>
      <c r="P92" s="16"/>
      <c r="Q92" s="90"/>
      <c r="R92" s="16"/>
      <c r="S92" s="90"/>
      <c r="T92" s="16"/>
      <c r="U92" s="90"/>
      <c r="V92" s="16"/>
      <c r="W92" s="90"/>
      <c r="X92" s="16"/>
      <c r="Y92" s="90"/>
      <c r="Z92" s="16"/>
      <c r="AA92" s="90"/>
      <c r="AB92" s="16"/>
      <c r="AC92" s="90"/>
      <c r="AD92" s="16"/>
      <c r="AE92" s="90"/>
      <c r="AF92" s="16"/>
      <c r="AG92" s="90"/>
      <c r="AH92" s="16"/>
      <c r="AI92" s="90"/>
      <c r="AJ92" s="16"/>
      <c r="AK92" s="90"/>
      <c r="AL92" s="16"/>
      <c r="AM92" s="90"/>
      <c r="AN92" s="16"/>
      <c r="AO92" s="90"/>
      <c r="AP92" s="16"/>
      <c r="AQ92" s="90"/>
      <c r="AR92" s="16"/>
      <c r="AS92" s="90"/>
      <c r="AT92" s="16"/>
      <c r="AU92" s="90"/>
      <c r="AV92" s="16"/>
      <c r="AW92" s="90"/>
      <c r="AX92" s="16"/>
      <c r="AY92" s="90"/>
      <c r="AZ92" s="16"/>
      <c r="BA92" s="90"/>
      <c r="BB92" s="16"/>
      <c r="BC92" s="90"/>
      <c r="BD92" s="16"/>
      <c r="BE92" s="90"/>
      <c r="BF92" s="16"/>
      <c r="BG92" s="90"/>
      <c r="BH92" s="16"/>
      <c r="BI92" s="90"/>
      <c r="BJ92" s="16"/>
      <c r="BK92" s="90"/>
      <c r="BL92" s="16"/>
      <c r="BM92" s="90"/>
      <c r="BN92" s="16"/>
      <c r="BO92" s="90"/>
      <c r="BP92" s="16"/>
      <c r="BQ92" s="90"/>
      <c r="BR92" s="16"/>
      <c r="BS92" s="90"/>
      <c r="BT92" s="16"/>
      <c r="BU92" s="90"/>
      <c r="BV92" s="16"/>
      <c r="BW92" s="90"/>
      <c r="BX92" s="16"/>
      <c r="BY92" s="90"/>
      <c r="BZ92" s="16"/>
      <c r="CA92" s="90"/>
      <c r="CB92" s="16"/>
      <c r="CC92" s="90"/>
      <c r="CD92" s="16"/>
      <c r="CE92" s="90"/>
      <c r="CF92" s="16"/>
      <c r="CG92" s="90"/>
      <c r="CH92" s="16"/>
      <c r="CI92" s="90"/>
      <c r="CJ92" s="16"/>
      <c r="CK92" s="90"/>
      <c r="CL92" s="16"/>
      <c r="CM92" s="90"/>
      <c r="CN92" s="16"/>
      <c r="CO92" s="90"/>
      <c r="CP92" s="16"/>
      <c r="CQ92" s="90"/>
      <c r="CR92" s="16"/>
      <c r="CS92" s="90"/>
      <c r="CT92" s="16"/>
      <c r="CU92" s="90"/>
      <c r="CV92" s="16"/>
      <c r="CW92" s="90"/>
      <c r="CX92" s="16"/>
      <c r="CY92" s="90"/>
      <c r="CZ92" s="16"/>
      <c r="DA92" s="90"/>
      <c r="DB92" s="16"/>
      <c r="DC92" s="90"/>
      <c r="DD92" s="16"/>
      <c r="DE92" s="90"/>
      <c r="DF92" s="16"/>
      <c r="DG92" s="90"/>
      <c r="DH92" s="16"/>
      <c r="DI92" s="3"/>
      <c r="DJ92" s="16"/>
      <c r="DK92" s="90"/>
      <c r="DL92" s="16"/>
      <c r="DM92" s="90"/>
      <c r="DN92" s="16"/>
      <c r="DO92" s="90"/>
      <c r="DP92" s="16"/>
      <c r="DQ92" s="90"/>
      <c r="DR92" s="16"/>
      <c r="DS92" s="90"/>
      <c r="DT92" s="16"/>
      <c r="DU92" s="90"/>
      <c r="DV92" s="16"/>
      <c r="DW92" s="90"/>
      <c r="DX92" s="16"/>
      <c r="DY92" s="90"/>
      <c r="DZ92" s="16"/>
      <c r="EA92" s="90"/>
      <c r="EB92" s="16"/>
      <c r="EC92" s="90"/>
      <c r="ED92" s="16"/>
      <c r="EE92" s="90"/>
      <c r="EF92" s="16"/>
      <c r="EG92" s="90"/>
      <c r="EH92" s="16"/>
      <c r="EI92" s="90"/>
      <c r="EJ92" s="16"/>
      <c r="EK92" s="90"/>
      <c r="EL92" s="16"/>
      <c r="EM92" s="90"/>
      <c r="EN92" s="16"/>
      <c r="EO92" s="90"/>
      <c r="EP92" s="16"/>
      <c r="EQ92" s="90"/>
      <c r="ER92" s="16"/>
      <c r="ES92" s="90"/>
      <c r="ET92" s="16"/>
      <c r="EU92" s="90"/>
      <c r="EV92" s="16"/>
      <c r="EW92" s="90"/>
      <c r="EX92" s="16"/>
      <c r="EY92" s="90"/>
      <c r="EZ92" s="16"/>
      <c r="FA92" s="90"/>
      <c r="FB92" s="16"/>
      <c r="FC92" s="90"/>
      <c r="FD92" s="16"/>
      <c r="FE92" s="90"/>
      <c r="FF92" s="16"/>
      <c r="FG92" s="90"/>
      <c r="FH92" s="16"/>
      <c r="FI92" s="90"/>
      <c r="FJ92" s="16"/>
      <c r="FK92" s="90"/>
      <c r="FL92" s="16"/>
      <c r="FM92" s="90"/>
      <c r="FN92" s="16"/>
      <c r="FO92" s="90"/>
      <c r="FP92" s="16"/>
      <c r="FQ92" s="90"/>
      <c r="FR92" s="16"/>
      <c r="FS92" s="90"/>
      <c r="FT92" s="16"/>
      <c r="FU92" s="90"/>
      <c r="FV92" s="16"/>
      <c r="FW92" s="90"/>
      <c r="FX92" s="16"/>
      <c r="FY92" s="90">
        <v>0</v>
      </c>
      <c r="FZ92" s="16"/>
      <c r="GA92" s="90">
        <v>0</v>
      </c>
      <c r="GB92" s="16"/>
      <c r="GC92" s="90"/>
      <c r="GD92" s="16"/>
      <c r="GE92" s="90"/>
      <c r="GF92" s="16"/>
      <c r="GG92" s="90"/>
      <c r="GH92" s="16"/>
      <c r="GI92" s="90"/>
      <c r="GJ92" s="16"/>
      <c r="GK92" s="90"/>
      <c r="GL92" s="16"/>
      <c r="GM92" s="90"/>
      <c r="GN92" s="16"/>
      <c r="GO92" s="90"/>
      <c r="GP92" s="16"/>
      <c r="GQ92" s="90"/>
      <c r="GR92" s="16"/>
      <c r="GS92" s="90"/>
      <c r="GT92" s="16"/>
      <c r="GU92" s="90"/>
      <c r="GV92" s="16"/>
      <c r="GW92" s="90"/>
      <c r="GX92" s="16"/>
      <c r="GY92" s="90"/>
      <c r="GZ92" s="16"/>
      <c r="HA92" s="90"/>
      <c r="HB92" s="16"/>
      <c r="HC92" s="90"/>
      <c r="HD92" s="16"/>
      <c r="HE92" s="90"/>
      <c r="HF92" s="16"/>
      <c r="HG92" s="90"/>
      <c r="HH92" s="16"/>
      <c r="HI92" s="90"/>
      <c r="HJ92" s="16"/>
      <c r="HK92" s="90"/>
      <c r="HL92" s="16"/>
      <c r="HM92" s="90"/>
      <c r="HN92" s="16"/>
      <c r="HO92" s="90"/>
    </row>
    <row r="93" spans="1:223" ht="13.5" customHeight="1">
      <c r="A93" s="404" t="s">
        <v>85</v>
      </c>
      <c r="B93" s="38"/>
      <c r="C93" s="405" t="s">
        <v>3</v>
      </c>
      <c r="D93" s="38"/>
      <c r="E93" s="405" t="s">
        <v>10</v>
      </c>
      <c r="F93" s="38"/>
      <c r="G93" s="405" t="s">
        <v>11</v>
      </c>
      <c r="H93" s="38"/>
      <c r="I93" s="405" t="s">
        <v>12</v>
      </c>
      <c r="J93" s="38"/>
      <c r="K93" s="405" t="s">
        <v>129</v>
      </c>
      <c r="L93" s="38"/>
      <c r="M93" s="405" t="s">
        <v>133</v>
      </c>
      <c r="N93" s="38"/>
      <c r="O93" s="405" t="s">
        <v>131</v>
      </c>
      <c r="P93" s="38"/>
      <c r="Q93" s="405" t="s">
        <v>132</v>
      </c>
      <c r="R93" s="38"/>
      <c r="S93" s="405" t="s">
        <v>209</v>
      </c>
      <c r="T93" s="38"/>
      <c r="U93" s="405" t="s">
        <v>222</v>
      </c>
      <c r="V93" s="38"/>
      <c r="W93" s="405" t="s">
        <v>241</v>
      </c>
      <c r="X93" s="38"/>
      <c r="Y93" s="405" t="s">
        <v>246</v>
      </c>
      <c r="Z93" s="38"/>
      <c r="AA93" s="405" t="s">
        <v>247</v>
      </c>
      <c r="AB93" s="38"/>
      <c r="AC93" s="405" t="s">
        <v>249</v>
      </c>
      <c r="AD93" s="38"/>
      <c r="AE93" s="405" t="s">
        <v>257</v>
      </c>
      <c r="AF93" s="38"/>
      <c r="AG93" s="405" t="s">
        <v>286</v>
      </c>
      <c r="AH93" s="38"/>
      <c r="AI93" s="405" t="s">
        <v>288</v>
      </c>
      <c r="AJ93" s="38"/>
      <c r="AK93" s="405" t="s">
        <v>291</v>
      </c>
      <c r="AL93" s="38"/>
      <c r="AM93" s="405" t="s">
        <v>297</v>
      </c>
      <c r="AN93" s="38"/>
      <c r="AO93" s="405" t="s">
        <v>305</v>
      </c>
      <c r="AP93" s="38"/>
      <c r="AQ93" s="405" t="s">
        <v>313</v>
      </c>
      <c r="AR93" s="38"/>
      <c r="AS93" s="405" t="s">
        <v>337</v>
      </c>
      <c r="AT93" s="38"/>
      <c r="AU93" s="405" t="s">
        <v>340</v>
      </c>
      <c r="AV93" s="38"/>
      <c r="AW93" s="405" t="s">
        <v>349</v>
      </c>
      <c r="AX93" s="38"/>
      <c r="AY93" s="405" t="s">
        <v>359</v>
      </c>
      <c r="AZ93" s="38"/>
      <c r="BA93" s="405" t="s">
        <v>366</v>
      </c>
      <c r="BB93" s="38"/>
      <c r="BC93" s="405" t="s">
        <v>385</v>
      </c>
      <c r="BD93" s="38"/>
      <c r="BE93" s="405" t="s">
        <v>391</v>
      </c>
      <c r="BF93" s="38"/>
      <c r="BG93" s="405" t="s">
        <v>408</v>
      </c>
      <c r="BH93" s="38"/>
      <c r="BI93" s="405" t="s">
        <v>413</v>
      </c>
      <c r="BJ93" s="38"/>
      <c r="BK93" s="405" t="s">
        <v>420</v>
      </c>
      <c r="BL93" s="38"/>
      <c r="BM93" s="405" t="s">
        <v>491</v>
      </c>
      <c r="BN93" s="38"/>
      <c r="BO93" s="405" t="s">
        <v>508</v>
      </c>
      <c r="BP93" s="38"/>
      <c r="BQ93" s="405" t="s">
        <v>529</v>
      </c>
      <c r="BR93" s="38"/>
      <c r="BS93" s="405" t="s">
        <v>559</v>
      </c>
      <c r="BT93" s="38"/>
      <c r="BU93" s="405" t="s">
        <v>614</v>
      </c>
      <c r="BV93" s="38"/>
      <c r="BW93" s="405" t="s">
        <v>619</v>
      </c>
      <c r="BX93" s="38"/>
      <c r="BY93" s="405" t="s">
        <v>635</v>
      </c>
      <c r="BZ93" s="38"/>
      <c r="CA93" s="405" t="s">
        <v>645</v>
      </c>
      <c r="CB93" s="38"/>
      <c r="CC93" s="405" t="s">
        <v>647</v>
      </c>
      <c r="CD93" s="38"/>
      <c r="CE93" s="405" t="s">
        <v>672</v>
      </c>
      <c r="CF93" s="38"/>
      <c r="CG93" s="405" t="s">
        <v>677</v>
      </c>
      <c r="CH93" s="38"/>
      <c r="CI93" s="405" t="s">
        <v>685</v>
      </c>
      <c r="CJ93" s="38"/>
      <c r="CK93" s="405" t="s">
        <v>688</v>
      </c>
      <c r="CL93" s="38"/>
      <c r="CM93" s="405" t="s">
        <v>692</v>
      </c>
      <c r="CN93" s="38"/>
      <c r="CO93" s="405" t="s">
        <v>700</v>
      </c>
      <c r="CP93" s="38"/>
      <c r="CQ93" s="405" t="s">
        <v>712</v>
      </c>
      <c r="CR93" s="38"/>
      <c r="CS93" s="405" t="s">
        <v>715</v>
      </c>
      <c r="CT93" s="38"/>
      <c r="CU93" s="405" t="str">
        <f>+CU8</f>
        <v>1Q23</v>
      </c>
      <c r="CV93" s="38"/>
      <c r="CW93" s="405" t="s">
        <v>747</v>
      </c>
      <c r="CX93" s="38"/>
      <c r="CY93" s="405" t="s">
        <v>750</v>
      </c>
      <c r="CZ93" s="38"/>
      <c r="DA93" s="405" t="s">
        <v>822</v>
      </c>
      <c r="DB93" s="38"/>
      <c r="DC93" s="405" t="s">
        <v>757</v>
      </c>
      <c r="DD93" s="38"/>
      <c r="DE93" s="405" t="s">
        <v>811</v>
      </c>
      <c r="DF93" s="38"/>
      <c r="DG93" s="405" t="s">
        <v>1117</v>
      </c>
      <c r="DH93" s="38"/>
      <c r="DI93" s="404" t="s">
        <v>86</v>
      </c>
      <c r="DJ93" s="38"/>
      <c r="DK93" s="405" t="s">
        <v>262</v>
      </c>
      <c r="DL93" s="38"/>
      <c r="DM93" s="405" t="s">
        <v>263</v>
      </c>
      <c r="DN93" s="38"/>
      <c r="DO93" s="405" t="s">
        <v>264</v>
      </c>
      <c r="DP93" s="38"/>
      <c r="DQ93" s="405" t="s">
        <v>114</v>
      </c>
      <c r="DR93" s="38"/>
      <c r="DS93" s="405" t="s">
        <v>128</v>
      </c>
      <c r="DT93" s="38"/>
      <c r="DU93" s="405" t="s">
        <v>133</v>
      </c>
      <c r="DV93" s="38"/>
      <c r="DW93" s="405" t="s">
        <v>134</v>
      </c>
      <c r="DX93" s="38"/>
      <c r="DY93" s="405" t="s">
        <v>180</v>
      </c>
      <c r="DZ93" s="38"/>
      <c r="EA93" s="405" t="s">
        <v>212</v>
      </c>
      <c r="EB93" s="38"/>
      <c r="EC93" s="405" t="s">
        <v>224</v>
      </c>
      <c r="ED93" s="38"/>
      <c r="EE93" s="405" t="s">
        <v>242</v>
      </c>
      <c r="EF93" s="38"/>
      <c r="EG93" s="405" t="s">
        <v>243</v>
      </c>
      <c r="EH93" s="38"/>
      <c r="EI93" s="405" t="s">
        <v>248</v>
      </c>
      <c r="EJ93" s="38"/>
      <c r="EK93" s="405" t="s">
        <v>250</v>
      </c>
      <c r="EL93" s="38"/>
      <c r="EM93" s="405" t="s">
        <v>258</v>
      </c>
      <c r="EN93" s="38"/>
      <c r="EO93" s="405" t="s">
        <v>287</v>
      </c>
      <c r="EP93" s="38"/>
      <c r="EQ93" s="405" t="s">
        <v>289</v>
      </c>
      <c r="ER93" s="38"/>
      <c r="ES93" s="405" t="s">
        <v>292</v>
      </c>
      <c r="ET93" s="38"/>
      <c r="EU93" s="405" t="s">
        <v>298</v>
      </c>
      <c r="EV93" s="38"/>
      <c r="EW93" s="405" t="s">
        <v>306</v>
      </c>
      <c r="EX93" s="38"/>
      <c r="EY93" s="405" t="s">
        <v>314</v>
      </c>
      <c r="EZ93" s="38"/>
      <c r="FA93" s="405" t="s">
        <v>338</v>
      </c>
      <c r="FB93" s="38"/>
      <c r="FC93" s="405" t="s">
        <v>341</v>
      </c>
      <c r="FD93" s="38"/>
      <c r="FE93" s="405" t="s">
        <v>346</v>
      </c>
      <c r="FF93" s="38"/>
      <c r="FG93" s="405" t="s">
        <v>357</v>
      </c>
      <c r="FH93" s="38"/>
      <c r="FI93" s="405" t="s">
        <v>367</v>
      </c>
      <c r="FJ93" s="38"/>
      <c r="FK93" s="405" t="s">
        <v>386</v>
      </c>
      <c r="FL93" s="38"/>
      <c r="FM93" s="405" t="s">
        <v>398</v>
      </c>
      <c r="FN93" s="38"/>
      <c r="FO93" s="405" t="s">
        <v>407</v>
      </c>
      <c r="FP93" s="38"/>
      <c r="FQ93" s="405" t="s">
        <v>412</v>
      </c>
      <c r="FR93" s="38"/>
      <c r="FS93" s="405" t="s">
        <v>419</v>
      </c>
      <c r="FT93" s="38"/>
      <c r="FU93" s="405" t="s">
        <v>490</v>
      </c>
      <c r="FV93" s="38"/>
      <c r="FW93" s="405" t="s">
        <v>507</v>
      </c>
      <c r="FX93" s="38"/>
      <c r="FY93" s="405" t="s">
        <v>528</v>
      </c>
      <c r="FZ93" s="38"/>
      <c r="GA93" s="405" t="s">
        <v>558</v>
      </c>
      <c r="GB93" s="38"/>
      <c r="GC93" s="405" t="s">
        <v>615</v>
      </c>
      <c r="GD93" s="38"/>
      <c r="GE93" s="405" t="str">
        <f>GE8</f>
        <v>1T20</v>
      </c>
      <c r="GF93" s="38"/>
      <c r="GG93" s="405" t="str">
        <f>GG8</f>
        <v>2T20</v>
      </c>
      <c r="GH93" s="38"/>
      <c r="GI93" s="405" t="str">
        <f>GI8</f>
        <v>3T20</v>
      </c>
      <c r="GJ93" s="38"/>
      <c r="GK93" s="405" t="str">
        <f>GK8</f>
        <v>4T20</v>
      </c>
      <c r="GL93" s="38"/>
      <c r="GM93" s="405" t="str">
        <f>GM8</f>
        <v>1T21</v>
      </c>
      <c r="GN93" s="38"/>
      <c r="GO93" s="405" t="str">
        <f>GO8</f>
        <v>2T21</v>
      </c>
      <c r="GP93" s="38"/>
      <c r="GQ93" s="405" t="s">
        <v>686</v>
      </c>
      <c r="GR93" s="38"/>
      <c r="GS93" s="405" t="s">
        <v>689</v>
      </c>
      <c r="GT93" s="38"/>
      <c r="GU93" s="405" t="s">
        <v>693</v>
      </c>
      <c r="GV93" s="38"/>
      <c r="GW93" s="405" t="s">
        <v>701</v>
      </c>
      <c r="GX93" s="38"/>
      <c r="GY93" s="405" t="s">
        <v>713</v>
      </c>
      <c r="GZ93" s="38"/>
      <c r="HA93" s="405" t="s">
        <v>716</v>
      </c>
      <c r="HB93" s="38"/>
      <c r="HC93" s="405" t="str">
        <f>+HC8</f>
        <v>1T23</v>
      </c>
      <c r="HD93" s="38"/>
      <c r="HE93" s="405" t="str">
        <f>+HE8</f>
        <v>2T23</v>
      </c>
      <c r="HF93" s="38"/>
      <c r="HG93" s="405" t="str">
        <f>+HG8</f>
        <v>3T23</v>
      </c>
      <c r="HH93" s="38"/>
      <c r="HI93" s="405" t="str">
        <f>+HI8</f>
        <v>4T23*</v>
      </c>
      <c r="HJ93" s="38"/>
      <c r="HK93" s="405" t="str">
        <f>+HK8</f>
        <v>1T24</v>
      </c>
      <c r="HL93" s="38"/>
      <c r="HM93" s="405" t="str">
        <f>+HM8</f>
        <v>2T24</v>
      </c>
      <c r="HN93" s="38"/>
      <c r="HO93" s="405" t="str">
        <f>+HO8</f>
        <v>3T24</v>
      </c>
    </row>
    <row r="94" spans="1:223" ht="13.5" customHeight="1">
      <c r="A94" s="112" t="s">
        <v>5</v>
      </c>
      <c r="B94" s="37"/>
      <c r="C94" s="117"/>
      <c r="D94" s="37"/>
      <c r="E94" s="117"/>
      <c r="F94" s="37"/>
      <c r="G94" s="117"/>
      <c r="H94" s="37"/>
      <c r="I94" s="117"/>
      <c r="J94" s="37"/>
      <c r="K94" s="117"/>
      <c r="L94" s="37"/>
      <c r="M94" s="117"/>
      <c r="N94" s="37"/>
      <c r="O94" s="117"/>
      <c r="P94" s="37"/>
      <c r="Q94" s="117"/>
      <c r="R94" s="37"/>
      <c r="S94" s="117"/>
      <c r="T94" s="37"/>
      <c r="U94" s="117"/>
      <c r="V94" s="37"/>
      <c r="W94" s="117"/>
      <c r="X94" s="37"/>
      <c r="Y94" s="117"/>
      <c r="Z94" s="37"/>
      <c r="AA94" s="117"/>
      <c r="AB94" s="37"/>
      <c r="AC94" s="117"/>
      <c r="AD94" s="37"/>
      <c r="AE94" s="117"/>
      <c r="AF94" s="37"/>
      <c r="AG94" s="117"/>
      <c r="AH94" s="37"/>
      <c r="AI94" s="117"/>
      <c r="AJ94" s="37"/>
      <c r="AK94" s="117"/>
      <c r="AL94" s="37"/>
      <c r="AM94" s="117"/>
      <c r="AN94" s="37"/>
      <c r="AO94" s="117"/>
      <c r="AP94" s="37"/>
      <c r="AQ94" s="117"/>
      <c r="AR94" s="37"/>
      <c r="AS94" s="117"/>
      <c r="AT94" s="37"/>
      <c r="AU94" s="117"/>
      <c r="AV94" s="37"/>
      <c r="AW94" s="117"/>
      <c r="AX94" s="37"/>
      <c r="AY94" s="117"/>
      <c r="AZ94" s="37"/>
      <c r="BA94" s="117"/>
      <c r="BB94" s="37"/>
      <c r="BC94" s="117"/>
      <c r="BD94" s="37"/>
      <c r="BE94" s="117"/>
      <c r="BF94" s="37"/>
      <c r="BG94" s="117"/>
      <c r="BH94" s="37"/>
      <c r="BI94" s="117"/>
      <c r="BJ94" s="37"/>
      <c r="BK94" s="117"/>
      <c r="BL94" s="37"/>
      <c r="BM94" s="117"/>
      <c r="BN94" s="37"/>
      <c r="BO94" s="117"/>
      <c r="BP94" s="37"/>
      <c r="BQ94" s="117"/>
      <c r="BR94" s="37"/>
      <c r="BS94" s="117"/>
      <c r="BT94" s="37"/>
      <c r="BU94" s="117"/>
      <c r="BV94" s="37"/>
      <c r="BW94" s="117"/>
      <c r="BX94" s="37"/>
      <c r="BY94" s="117"/>
      <c r="BZ94" s="37"/>
      <c r="CA94" s="117"/>
      <c r="CB94" s="37"/>
      <c r="CC94" s="117"/>
      <c r="CD94" s="37"/>
      <c r="CE94" s="117"/>
      <c r="CF94" s="37"/>
      <c r="CG94" s="117"/>
      <c r="CH94" s="37"/>
      <c r="CI94" s="117"/>
      <c r="CJ94" s="37"/>
      <c r="CK94" s="117"/>
      <c r="CL94" s="37"/>
      <c r="CM94" s="117"/>
      <c r="CN94" s="37"/>
      <c r="CO94" s="117"/>
      <c r="CP94" s="37"/>
      <c r="CQ94" s="117"/>
      <c r="CR94" s="37"/>
      <c r="CS94" s="117"/>
      <c r="CT94" s="37"/>
      <c r="CU94" s="117"/>
      <c r="CV94" s="37"/>
      <c r="CW94" s="117"/>
      <c r="CX94" s="37"/>
      <c r="CY94" s="117"/>
      <c r="CZ94" s="37"/>
      <c r="DA94" s="117"/>
      <c r="DB94" s="37"/>
      <c r="DC94" s="117"/>
      <c r="DD94" s="37"/>
      <c r="DE94" s="117"/>
      <c r="DF94" s="37"/>
      <c r="DG94" s="117"/>
      <c r="DH94" s="37"/>
      <c r="DI94" s="112" t="s">
        <v>87</v>
      </c>
      <c r="DJ94" s="37"/>
      <c r="DK94" s="117"/>
      <c r="DL94" s="37"/>
      <c r="DM94" s="117"/>
      <c r="DN94" s="37"/>
      <c r="DO94" s="117"/>
      <c r="DP94" s="37"/>
      <c r="DQ94" s="117"/>
      <c r="DR94" s="37"/>
      <c r="DS94" s="117"/>
      <c r="DT94" s="37"/>
      <c r="DU94" s="117"/>
      <c r="DV94" s="37"/>
      <c r="DW94" s="117"/>
      <c r="DX94" s="37"/>
      <c r="DY94" s="117"/>
      <c r="DZ94" s="37"/>
      <c r="EA94" s="117"/>
      <c r="EB94" s="37"/>
      <c r="EC94" s="117"/>
      <c r="ED94" s="37"/>
      <c r="EE94" s="117"/>
      <c r="EF94" s="37"/>
      <c r="EG94" s="117"/>
      <c r="EH94" s="37"/>
      <c r="EI94" s="117"/>
      <c r="EJ94" s="37"/>
      <c r="EK94" s="117"/>
      <c r="EL94" s="37"/>
      <c r="EM94" s="117"/>
      <c r="EN94" s="37"/>
      <c r="EO94" s="117"/>
      <c r="EP94" s="37"/>
      <c r="EQ94" s="117"/>
      <c r="ER94" s="37"/>
      <c r="ES94" s="117"/>
      <c r="ET94" s="37"/>
      <c r="EU94" s="117"/>
      <c r="EV94" s="37"/>
      <c r="EW94" s="117"/>
      <c r="EX94" s="37"/>
      <c r="EY94" s="117"/>
      <c r="EZ94" s="37"/>
      <c r="FA94" s="117"/>
      <c r="FB94" s="37"/>
      <c r="FC94" s="117"/>
      <c r="FD94" s="37"/>
      <c r="FE94" s="117"/>
      <c r="FF94" s="37"/>
      <c r="FG94" s="117"/>
      <c r="FH94" s="37"/>
      <c r="FI94" s="117"/>
      <c r="FJ94" s="37"/>
      <c r="FK94" s="117"/>
      <c r="FL94" s="37"/>
      <c r="FM94" s="117"/>
      <c r="FN94" s="37"/>
      <c r="FO94" s="117"/>
      <c r="FP94" s="37"/>
      <c r="FQ94" s="117"/>
      <c r="FR94" s="37"/>
      <c r="FS94" s="117"/>
      <c r="FT94" s="37"/>
      <c r="FU94" s="117"/>
      <c r="FV94" s="37"/>
      <c r="FW94" s="117"/>
      <c r="FX94" s="37"/>
      <c r="FY94" s="117">
        <v>0</v>
      </c>
      <c r="FZ94" s="37"/>
      <c r="GA94" s="117">
        <v>0</v>
      </c>
      <c r="GB94" s="37"/>
      <c r="GC94" s="117"/>
      <c r="GD94" s="37"/>
      <c r="GE94" s="117"/>
      <c r="GF94" s="37"/>
      <c r="GG94" s="117"/>
      <c r="GH94" s="37"/>
      <c r="GI94" s="117"/>
      <c r="GJ94" s="37"/>
      <c r="GK94" s="117"/>
      <c r="GL94" s="37"/>
      <c r="GM94" s="117"/>
      <c r="GN94" s="37"/>
      <c r="GO94" s="117"/>
      <c r="GP94" s="37"/>
      <c r="GQ94" s="117"/>
      <c r="GR94" s="37"/>
      <c r="GS94" s="117"/>
      <c r="GT94" s="37"/>
      <c r="GU94" s="117"/>
      <c r="GV94" s="37"/>
      <c r="GW94" s="117"/>
      <c r="GX94" s="37"/>
      <c r="GY94" s="117"/>
      <c r="GZ94" s="37"/>
      <c r="HA94" s="117"/>
      <c r="HB94" s="37"/>
      <c r="HC94" s="117"/>
      <c r="HD94" s="37"/>
      <c r="HE94" s="117"/>
      <c r="HF94" s="37"/>
      <c r="HG94" s="117"/>
      <c r="HH94" s="37"/>
      <c r="HI94" s="117"/>
      <c r="HJ94" s="37"/>
      <c r="HK94" s="117"/>
      <c r="HL94" s="37"/>
      <c r="HM94" s="117"/>
      <c r="HN94" s="37"/>
      <c r="HO94" s="117"/>
    </row>
    <row r="95" spans="1:223" ht="13.5" customHeight="1">
      <c r="A95" s="116" t="s">
        <v>159</v>
      </c>
      <c r="B95" s="38"/>
      <c r="C95" s="142">
        <v>640436</v>
      </c>
      <c r="D95" s="38"/>
      <c r="E95" s="142">
        <v>356012</v>
      </c>
      <c r="F95" s="38"/>
      <c r="G95" s="142">
        <v>473778</v>
      </c>
      <c r="H95" s="38"/>
      <c r="I95" s="142">
        <v>501763</v>
      </c>
      <c r="J95" s="38"/>
      <c r="K95" s="142">
        <v>691090</v>
      </c>
      <c r="L95" s="38"/>
      <c r="M95" s="142">
        <v>1529610</v>
      </c>
      <c r="N95" s="38"/>
      <c r="O95" s="142">
        <v>73631</v>
      </c>
      <c r="P95" s="38"/>
      <c r="Q95" s="142">
        <v>543266</v>
      </c>
      <c r="R95" s="38"/>
      <c r="S95" s="142">
        <v>490462</v>
      </c>
      <c r="T95" s="38"/>
      <c r="U95" s="142">
        <v>131378</v>
      </c>
      <c r="V95" s="38"/>
      <c r="W95" s="142">
        <v>152056</v>
      </c>
      <c r="X95" s="38"/>
      <c r="Y95" s="142">
        <v>121140</v>
      </c>
      <c r="Z95" s="38"/>
      <c r="AA95" s="142">
        <v>212137</v>
      </c>
      <c r="AB95" s="38"/>
      <c r="AC95" s="142">
        <v>75352</v>
      </c>
      <c r="AD95" s="38"/>
      <c r="AE95" s="142">
        <v>289311</v>
      </c>
      <c r="AF95" s="38"/>
      <c r="AG95" s="142">
        <v>101853</v>
      </c>
      <c r="AH95" s="38"/>
      <c r="AI95" s="142">
        <v>117181</v>
      </c>
      <c r="AJ95" s="38"/>
      <c r="AK95" s="142">
        <v>18645</v>
      </c>
      <c r="AL95" s="38"/>
      <c r="AM95" s="142">
        <v>327928</v>
      </c>
      <c r="AN95" s="38"/>
      <c r="AO95" s="142">
        <v>132441</v>
      </c>
      <c r="AP95" s="38"/>
      <c r="AQ95" s="142">
        <v>432163</v>
      </c>
      <c r="AR95" s="38"/>
      <c r="AS95" s="142">
        <v>208774</v>
      </c>
      <c r="AT95" s="38"/>
      <c r="AU95" s="142">
        <v>227874</v>
      </c>
      <c r="AV95" s="38"/>
      <c r="AW95" s="142">
        <v>101505</v>
      </c>
      <c r="AX95" s="38"/>
      <c r="AY95" s="142">
        <v>217222</v>
      </c>
      <c r="AZ95" s="38"/>
      <c r="BA95" s="142">
        <v>84519</v>
      </c>
      <c r="BB95" s="38"/>
      <c r="BC95" s="142">
        <v>41876</v>
      </c>
      <c r="BD95" s="38"/>
      <c r="BE95" s="142">
        <v>56680</v>
      </c>
      <c r="BF95" s="38"/>
      <c r="BG95" s="142">
        <v>93131</v>
      </c>
      <c r="BH95" s="38"/>
      <c r="BI95" s="142">
        <v>112379</v>
      </c>
      <c r="BJ95" s="38"/>
      <c r="BK95" s="142">
        <v>233778.63500000001</v>
      </c>
      <c r="BL95" s="38"/>
      <c r="BM95" s="142">
        <v>20868.787929999999</v>
      </c>
      <c r="BN95" s="38"/>
      <c r="BO95" s="142">
        <v>20881.491679999999</v>
      </c>
      <c r="BP95" s="38"/>
      <c r="BQ95" s="142">
        <v>26530.255239999999</v>
      </c>
      <c r="BR95" s="38"/>
      <c r="BS95" s="349">
        <v>18982000</v>
      </c>
      <c r="BT95" s="38"/>
      <c r="BU95" s="349">
        <v>82562000</v>
      </c>
      <c r="BV95" s="38"/>
      <c r="BW95" s="349">
        <v>209548000</v>
      </c>
      <c r="BX95" s="38"/>
      <c r="BY95" s="349">
        <v>1524256000</v>
      </c>
      <c r="BZ95" s="38"/>
      <c r="CA95" s="349">
        <v>1789887000</v>
      </c>
      <c r="CB95" s="38"/>
      <c r="CC95" s="349">
        <v>896031000</v>
      </c>
      <c r="CD95" s="38"/>
      <c r="CE95" s="349">
        <v>1021839000</v>
      </c>
      <c r="CF95" s="38"/>
      <c r="CG95" s="349">
        <f>[16]BS_PT!$Q$19</f>
        <v>719541000</v>
      </c>
      <c r="CH95" s="38"/>
      <c r="CI95" s="349">
        <v>967879000</v>
      </c>
      <c r="CJ95" s="38"/>
      <c r="CK95" s="349">
        <v>384824000</v>
      </c>
      <c r="CL95" s="38"/>
      <c r="CM95" s="349">
        <v>1453195000</v>
      </c>
      <c r="CN95" s="38"/>
      <c r="CO95" s="349">
        <v>1843025000</v>
      </c>
      <c r="CP95" s="38"/>
      <c r="CQ95" s="349">
        <v>1564460000</v>
      </c>
      <c r="CR95" s="38"/>
      <c r="CS95" s="349">
        <v>1083174000</v>
      </c>
      <c r="CT95" s="38"/>
      <c r="CU95" s="349">
        <v>1039721000</v>
      </c>
      <c r="CV95" s="38"/>
      <c r="CW95" s="349">
        <v>1323640000</v>
      </c>
      <c r="CX95" s="38"/>
      <c r="CY95" s="349">
        <v>1674800000</v>
      </c>
      <c r="CZ95" s="38"/>
      <c r="DA95" s="349">
        <v>1306121000</v>
      </c>
      <c r="DB95" s="38"/>
      <c r="DC95" s="535"/>
      <c r="DD95" s="38"/>
      <c r="DE95" s="349">
        <v>1083447000</v>
      </c>
      <c r="DF95" s="38"/>
      <c r="DG95" s="349">
        <v>1029576000</v>
      </c>
      <c r="DH95" s="38"/>
      <c r="DI95" s="116" t="s">
        <v>88</v>
      </c>
      <c r="DJ95" s="38"/>
      <c r="DK95" s="142">
        <v>640436</v>
      </c>
      <c r="DL95" s="38"/>
      <c r="DM95" s="142">
        <v>356012</v>
      </c>
      <c r="DN95" s="38"/>
      <c r="DO95" s="142">
        <v>473778</v>
      </c>
      <c r="DP95" s="38"/>
      <c r="DQ95" s="142">
        <v>501763</v>
      </c>
      <c r="DR95" s="38"/>
      <c r="DS95" s="142">
        <v>691090</v>
      </c>
      <c r="DT95" s="38"/>
      <c r="DU95" s="142">
        <v>1529610</v>
      </c>
      <c r="DV95" s="38"/>
      <c r="DW95" s="142">
        <v>73631</v>
      </c>
      <c r="DX95" s="38"/>
      <c r="DY95" s="142">
        <v>543266</v>
      </c>
      <c r="DZ95" s="38"/>
      <c r="EA95" s="142">
        <v>490462</v>
      </c>
      <c r="EB95" s="38"/>
      <c r="EC95" s="142">
        <v>131378</v>
      </c>
      <c r="ED95" s="38"/>
      <c r="EE95" s="142">
        <v>152056</v>
      </c>
      <c r="EF95" s="38"/>
      <c r="EG95" s="142">
        <v>121140</v>
      </c>
      <c r="EH95" s="38"/>
      <c r="EI95" s="142">
        <v>212137</v>
      </c>
      <c r="EJ95" s="38"/>
      <c r="EK95" s="142">
        <v>75352</v>
      </c>
      <c r="EL95" s="38"/>
      <c r="EM95" s="142">
        <v>289311</v>
      </c>
      <c r="EN95" s="38"/>
      <c r="EO95" s="142">
        <v>101853</v>
      </c>
      <c r="EP95" s="38"/>
      <c r="EQ95" s="142">
        <v>117181</v>
      </c>
      <c r="ER95" s="38"/>
      <c r="ES95" s="142">
        <v>18645</v>
      </c>
      <c r="ET95" s="38"/>
      <c r="EU95" s="142">
        <v>327928</v>
      </c>
      <c r="EV95" s="38"/>
      <c r="EW95" s="142">
        <v>132441</v>
      </c>
      <c r="EX95" s="38"/>
      <c r="EY95" s="142">
        <v>432163</v>
      </c>
      <c r="EZ95" s="38"/>
      <c r="FA95" s="142">
        <v>208774</v>
      </c>
      <c r="FB95" s="38"/>
      <c r="FC95" s="142">
        <v>227874</v>
      </c>
      <c r="FD95" s="38"/>
      <c r="FE95" s="142">
        <v>101505</v>
      </c>
      <c r="FF95" s="38"/>
      <c r="FG95" s="142">
        <v>217222</v>
      </c>
      <c r="FH95" s="38"/>
      <c r="FI95" s="142">
        <v>84519</v>
      </c>
      <c r="FJ95" s="38"/>
      <c r="FK95" s="142">
        <v>41876</v>
      </c>
      <c r="FL95" s="38"/>
      <c r="FM95" s="142">
        <v>56680</v>
      </c>
      <c r="FN95" s="38"/>
      <c r="FO95" s="142">
        <v>93131</v>
      </c>
      <c r="FP95" s="38"/>
      <c r="FQ95" s="142">
        <v>112379</v>
      </c>
      <c r="FR95" s="38"/>
      <c r="FS95" s="142">
        <v>233779.13500000001</v>
      </c>
      <c r="FT95" s="38"/>
      <c r="FU95" s="142">
        <v>20868.787929999999</v>
      </c>
      <c r="FV95" s="38"/>
      <c r="FW95" s="142">
        <v>20881.491679999999</v>
      </c>
      <c r="FX95" s="38"/>
      <c r="FY95" s="142">
        <v>26530.255239999999</v>
      </c>
      <c r="FZ95" s="38"/>
      <c r="GA95" s="349">
        <v>18982000</v>
      </c>
      <c r="GB95" s="38"/>
      <c r="GC95" s="349">
        <v>82562000</v>
      </c>
      <c r="GD95" s="38"/>
      <c r="GE95" s="349">
        <f>BW95</f>
        <v>209548000</v>
      </c>
      <c r="GF95" s="38"/>
      <c r="GG95" s="349">
        <f>BY95</f>
        <v>1524256000</v>
      </c>
      <c r="GH95" s="38"/>
      <c r="GI95" s="349">
        <f>CA95</f>
        <v>1789887000</v>
      </c>
      <c r="GJ95" s="38"/>
      <c r="GK95" s="349">
        <f>CC95</f>
        <v>896031000</v>
      </c>
      <c r="GL95" s="38"/>
      <c r="GM95" s="349">
        <f>CE95</f>
        <v>1021839000</v>
      </c>
      <c r="GN95" s="38"/>
      <c r="GO95" s="349">
        <f>CG95</f>
        <v>719541000</v>
      </c>
      <c r="GP95" s="38"/>
      <c r="GQ95" s="349">
        <f t="shared" ref="GQ95:GQ106" si="59">CI95</f>
        <v>967879000</v>
      </c>
      <c r="GR95" s="38"/>
      <c r="GS95" s="349">
        <f t="shared" ref="GS95:GS106" si="60">CK95</f>
        <v>384824000</v>
      </c>
      <c r="GT95" s="38"/>
      <c r="GU95" s="349">
        <f t="shared" ref="GU95:GU106" si="61">CM95</f>
        <v>1453195000</v>
      </c>
      <c r="GV95" s="38"/>
      <c r="GW95" s="349">
        <f t="shared" ref="GW95:GW106" si="62">CO95</f>
        <v>1843025000</v>
      </c>
      <c r="GX95" s="38"/>
      <c r="GY95" s="349">
        <f t="shared" ref="GY95:GY106" si="63">CQ95</f>
        <v>1564460000</v>
      </c>
      <c r="GZ95" s="38"/>
      <c r="HA95" s="349">
        <f t="shared" ref="HA95:HA106" si="64">CS95</f>
        <v>1083174000</v>
      </c>
      <c r="HB95" s="38"/>
      <c r="HC95" s="349">
        <f t="shared" ref="HC95:HC106" si="65">+CU95</f>
        <v>1039721000</v>
      </c>
      <c r="HD95" s="38"/>
      <c r="HE95" s="349">
        <f t="shared" ref="HE95:HE106" si="66">+CW95</f>
        <v>1323640000</v>
      </c>
      <c r="HF95" s="38"/>
      <c r="HG95" s="349">
        <f t="shared" ref="HG95:HG102" si="67">+CY95</f>
        <v>1674800000</v>
      </c>
      <c r="HH95" s="38"/>
      <c r="HI95" s="349">
        <f t="shared" ref="HI95:HI102" si="68">+DA95</f>
        <v>1306121000</v>
      </c>
      <c r="HJ95" s="38"/>
      <c r="HK95" s="535"/>
      <c r="HL95" s="38"/>
      <c r="HM95" s="349">
        <f t="shared" ref="HM95:HM106" si="69">+DE95</f>
        <v>1083447000</v>
      </c>
      <c r="HN95" s="38"/>
      <c r="HO95" s="349">
        <f t="shared" ref="HO95:HO106" si="70">+DG95</f>
        <v>1029576000</v>
      </c>
    </row>
    <row r="96" spans="1:223" ht="13.5" customHeight="1">
      <c r="A96" s="406" t="s">
        <v>163</v>
      </c>
      <c r="B96" s="38"/>
      <c r="C96" s="407">
        <v>0</v>
      </c>
      <c r="D96" s="38"/>
      <c r="E96" s="407">
        <v>0</v>
      </c>
      <c r="F96" s="38"/>
      <c r="G96" s="407">
        <v>0</v>
      </c>
      <c r="H96" s="38"/>
      <c r="I96" s="407">
        <v>0</v>
      </c>
      <c r="J96" s="38"/>
      <c r="K96" s="407"/>
      <c r="L96" s="38"/>
      <c r="M96" s="407">
        <v>0</v>
      </c>
      <c r="N96" s="38"/>
      <c r="O96" s="407">
        <v>2627229</v>
      </c>
      <c r="P96" s="38"/>
      <c r="Q96" s="407">
        <v>1938765</v>
      </c>
      <c r="R96" s="38"/>
      <c r="S96" s="407">
        <v>1948085</v>
      </c>
      <c r="T96" s="38"/>
      <c r="U96" s="407">
        <v>486636</v>
      </c>
      <c r="V96" s="38"/>
      <c r="W96" s="407">
        <v>466991</v>
      </c>
      <c r="X96" s="38"/>
      <c r="Y96" s="407">
        <v>308615</v>
      </c>
      <c r="Z96" s="38"/>
      <c r="AA96" s="407">
        <v>500900</v>
      </c>
      <c r="AB96" s="38"/>
      <c r="AC96" s="407">
        <v>370713</v>
      </c>
      <c r="AD96" s="38"/>
      <c r="AE96" s="407">
        <v>502403</v>
      </c>
      <c r="AF96" s="38"/>
      <c r="AG96" s="407">
        <v>85026</v>
      </c>
      <c r="AH96" s="38"/>
      <c r="AI96" s="407">
        <v>481412</v>
      </c>
      <c r="AJ96" s="38"/>
      <c r="AK96" s="407">
        <v>600694</v>
      </c>
      <c r="AL96" s="38"/>
      <c r="AM96" s="407">
        <v>166735</v>
      </c>
      <c r="AN96" s="38"/>
      <c r="AO96" s="407">
        <v>82875</v>
      </c>
      <c r="AP96" s="38"/>
      <c r="AQ96" s="407">
        <v>97048</v>
      </c>
      <c r="AR96" s="38"/>
      <c r="AS96" s="407">
        <v>105981</v>
      </c>
      <c r="AT96" s="38"/>
      <c r="AU96" s="407">
        <v>368877</v>
      </c>
      <c r="AV96" s="38"/>
      <c r="AW96" s="407">
        <v>261640</v>
      </c>
      <c r="AX96" s="38"/>
      <c r="AY96" s="407">
        <v>498672</v>
      </c>
      <c r="AZ96" s="38"/>
      <c r="BA96" s="407">
        <v>639827</v>
      </c>
      <c r="BB96" s="38"/>
      <c r="BC96" s="407">
        <v>1017695</v>
      </c>
      <c r="BD96" s="38"/>
      <c r="BE96" s="407">
        <v>569902</v>
      </c>
      <c r="BF96" s="38"/>
      <c r="BG96" s="407">
        <v>808318</v>
      </c>
      <c r="BH96" s="38"/>
      <c r="BI96" s="407">
        <v>716206</v>
      </c>
      <c r="BJ96" s="38"/>
      <c r="BK96" s="407">
        <v>1242899.311</v>
      </c>
      <c r="BL96" s="38"/>
      <c r="BM96" s="408">
        <v>798604.02459000004</v>
      </c>
      <c r="BN96" s="38"/>
      <c r="BO96" s="408">
        <v>1175506.9031500001</v>
      </c>
      <c r="BP96" s="38"/>
      <c r="BQ96" s="408">
        <v>2164332.6731599998</v>
      </c>
      <c r="BR96" s="38"/>
      <c r="BS96" s="409">
        <v>2033794000</v>
      </c>
      <c r="BT96" s="38"/>
      <c r="BU96" s="409">
        <v>2337228000</v>
      </c>
      <c r="BV96" s="38"/>
      <c r="BW96" s="409">
        <v>1458261000</v>
      </c>
      <c r="BX96" s="38"/>
      <c r="BY96" s="409">
        <v>681323000</v>
      </c>
      <c r="BZ96" s="38"/>
      <c r="CA96" s="409">
        <v>0</v>
      </c>
      <c r="CB96" s="38"/>
      <c r="CC96" s="409">
        <v>0</v>
      </c>
      <c r="CD96" s="38"/>
      <c r="CE96" s="409">
        <v>0</v>
      </c>
      <c r="CF96" s="38"/>
      <c r="CG96" s="409">
        <f>[16]BS_PT!$S$20</f>
        <v>0</v>
      </c>
      <c r="CH96" s="38"/>
      <c r="CI96" s="409">
        <v>0</v>
      </c>
      <c r="CJ96" s="38"/>
      <c r="CK96" s="409">
        <v>0</v>
      </c>
      <c r="CL96" s="38"/>
      <c r="CM96" s="409">
        <v>0</v>
      </c>
      <c r="CN96" s="38"/>
      <c r="CO96" s="409">
        <v>0</v>
      </c>
      <c r="CP96" s="38"/>
      <c r="CQ96" s="409">
        <v>0</v>
      </c>
      <c r="CR96" s="38"/>
      <c r="CS96" s="409">
        <v>0</v>
      </c>
      <c r="CT96" s="38"/>
      <c r="CU96" s="409">
        <v>0</v>
      </c>
      <c r="CV96" s="38"/>
      <c r="CW96" s="409">
        <v>0</v>
      </c>
      <c r="CX96" s="38"/>
      <c r="CY96" s="409">
        <v>0</v>
      </c>
      <c r="CZ96" s="38"/>
      <c r="DA96" s="409">
        <v>0</v>
      </c>
      <c r="DB96" s="38"/>
      <c r="DC96" s="536"/>
      <c r="DD96" s="38"/>
      <c r="DE96" s="409">
        <v>0</v>
      </c>
      <c r="DF96" s="38"/>
      <c r="DG96" s="409">
        <v>0</v>
      </c>
      <c r="DH96" s="38"/>
      <c r="DI96" s="406" t="s">
        <v>245</v>
      </c>
      <c r="DJ96" s="38"/>
      <c r="DK96" s="407">
        <v>0</v>
      </c>
      <c r="DL96" s="38"/>
      <c r="DM96" s="407">
        <v>0</v>
      </c>
      <c r="DN96" s="38"/>
      <c r="DO96" s="407">
        <v>0</v>
      </c>
      <c r="DP96" s="38"/>
      <c r="DQ96" s="407">
        <v>0</v>
      </c>
      <c r="DR96" s="38"/>
      <c r="DS96" s="407">
        <v>0</v>
      </c>
      <c r="DT96" s="38"/>
      <c r="DU96" s="407">
        <v>0</v>
      </c>
      <c r="DV96" s="38"/>
      <c r="DW96" s="407">
        <v>2627229</v>
      </c>
      <c r="DX96" s="38"/>
      <c r="DY96" s="407">
        <v>1938765</v>
      </c>
      <c r="DZ96" s="38"/>
      <c r="EA96" s="407">
        <v>1948085</v>
      </c>
      <c r="EB96" s="38"/>
      <c r="EC96" s="407">
        <v>486636</v>
      </c>
      <c r="ED96" s="38"/>
      <c r="EE96" s="407">
        <v>466991</v>
      </c>
      <c r="EF96" s="38"/>
      <c r="EG96" s="407">
        <v>308615</v>
      </c>
      <c r="EH96" s="38"/>
      <c r="EI96" s="407">
        <v>500900</v>
      </c>
      <c r="EJ96" s="38"/>
      <c r="EK96" s="407">
        <v>370713</v>
      </c>
      <c r="EL96" s="38"/>
      <c r="EM96" s="407">
        <v>502403</v>
      </c>
      <c r="EN96" s="38"/>
      <c r="EO96" s="407">
        <v>85026</v>
      </c>
      <c r="EP96" s="38"/>
      <c r="EQ96" s="407">
        <v>481412</v>
      </c>
      <c r="ER96" s="38"/>
      <c r="ES96" s="407">
        <v>600694</v>
      </c>
      <c r="ET96" s="38"/>
      <c r="EU96" s="407">
        <v>166735</v>
      </c>
      <c r="EV96" s="38"/>
      <c r="EW96" s="407">
        <v>82875</v>
      </c>
      <c r="EX96" s="38"/>
      <c r="EY96" s="407">
        <v>97048</v>
      </c>
      <c r="EZ96" s="38"/>
      <c r="FA96" s="407">
        <v>105981</v>
      </c>
      <c r="FB96" s="38"/>
      <c r="FC96" s="407">
        <v>368877</v>
      </c>
      <c r="FD96" s="38"/>
      <c r="FE96" s="407">
        <v>261640</v>
      </c>
      <c r="FF96" s="38"/>
      <c r="FG96" s="407">
        <v>498672</v>
      </c>
      <c r="FH96" s="38"/>
      <c r="FI96" s="407">
        <v>639827</v>
      </c>
      <c r="FJ96" s="38"/>
      <c r="FK96" s="407">
        <v>1017695</v>
      </c>
      <c r="FL96" s="38"/>
      <c r="FM96" s="407">
        <v>569902</v>
      </c>
      <c r="FN96" s="38"/>
      <c r="FO96" s="407">
        <v>808318</v>
      </c>
      <c r="FP96" s="38"/>
      <c r="FQ96" s="407">
        <v>716206</v>
      </c>
      <c r="FR96" s="38"/>
      <c r="FS96" s="407">
        <v>1242899.811</v>
      </c>
      <c r="FT96" s="38"/>
      <c r="FU96" s="407">
        <v>2164332.6731599998</v>
      </c>
      <c r="FV96" s="38"/>
      <c r="FW96" s="407">
        <v>1175506.9031500001</v>
      </c>
      <c r="FX96" s="38"/>
      <c r="FY96" s="407">
        <v>2164332.6731599998</v>
      </c>
      <c r="FZ96" s="38"/>
      <c r="GA96" s="409">
        <v>2033794000</v>
      </c>
      <c r="GB96" s="38"/>
      <c r="GC96" s="409">
        <v>2337228000</v>
      </c>
      <c r="GD96" s="38"/>
      <c r="GE96" s="409">
        <f t="shared" ref="GE96:GE106" si="71">BW96</f>
        <v>1458261000</v>
      </c>
      <c r="GF96" s="38"/>
      <c r="GG96" s="409">
        <f t="shared" ref="GG96:GG106" si="72">BY96</f>
        <v>681323000</v>
      </c>
      <c r="GH96" s="38"/>
      <c r="GI96" s="409">
        <f t="shared" ref="GI96:GI106" si="73">CA96</f>
        <v>0</v>
      </c>
      <c r="GJ96" s="38"/>
      <c r="GK96" s="409">
        <f t="shared" ref="GK96:GK106" si="74">CC96</f>
        <v>0</v>
      </c>
      <c r="GL96" s="38"/>
      <c r="GM96" s="409">
        <f t="shared" ref="GM96:GM106" si="75">CE96</f>
        <v>0</v>
      </c>
      <c r="GN96" s="38"/>
      <c r="GO96" s="409">
        <f t="shared" ref="GO96:GO106" si="76">CG96</f>
        <v>0</v>
      </c>
      <c r="GP96" s="38"/>
      <c r="GQ96" s="409">
        <f t="shared" si="59"/>
        <v>0</v>
      </c>
      <c r="GR96" s="38"/>
      <c r="GS96" s="409">
        <f t="shared" si="60"/>
        <v>0</v>
      </c>
      <c r="GT96" s="38"/>
      <c r="GU96" s="409">
        <f t="shared" si="61"/>
        <v>0</v>
      </c>
      <c r="GV96" s="38"/>
      <c r="GW96" s="409">
        <f t="shared" si="62"/>
        <v>0</v>
      </c>
      <c r="GX96" s="38"/>
      <c r="GY96" s="409">
        <f t="shared" si="63"/>
        <v>0</v>
      </c>
      <c r="GZ96" s="38"/>
      <c r="HA96" s="409">
        <f t="shared" si="64"/>
        <v>0</v>
      </c>
      <c r="HB96" s="38"/>
      <c r="HC96" s="409">
        <f t="shared" si="65"/>
        <v>0</v>
      </c>
      <c r="HD96" s="38"/>
      <c r="HE96" s="409">
        <f t="shared" si="66"/>
        <v>0</v>
      </c>
      <c r="HF96" s="38"/>
      <c r="HG96" s="409">
        <f t="shared" si="67"/>
        <v>0</v>
      </c>
      <c r="HH96" s="38"/>
      <c r="HI96" s="409">
        <f t="shared" si="68"/>
        <v>0</v>
      </c>
      <c r="HJ96" s="38"/>
      <c r="HK96" s="536"/>
      <c r="HL96" s="38"/>
      <c r="HM96" s="409">
        <f t="shared" si="69"/>
        <v>0</v>
      </c>
      <c r="HN96" s="38"/>
      <c r="HO96" s="409">
        <f t="shared" si="70"/>
        <v>0</v>
      </c>
    </row>
    <row r="97" spans="1:223" ht="13.5" customHeight="1">
      <c r="A97" s="116" t="s">
        <v>160</v>
      </c>
      <c r="B97" s="25"/>
      <c r="C97" s="142">
        <v>87711</v>
      </c>
      <c r="D97" s="25"/>
      <c r="E97" s="142">
        <v>92295</v>
      </c>
      <c r="F97" s="25"/>
      <c r="G97" s="142">
        <v>108942</v>
      </c>
      <c r="H97" s="25"/>
      <c r="I97" s="142">
        <v>138187</v>
      </c>
      <c r="J97" s="25"/>
      <c r="K97" s="142">
        <v>142741</v>
      </c>
      <c r="L97" s="25"/>
      <c r="M97" s="142">
        <v>143713</v>
      </c>
      <c r="N97" s="25"/>
      <c r="O97" s="142">
        <v>169021</v>
      </c>
      <c r="P97" s="25"/>
      <c r="Q97" s="142">
        <v>157885</v>
      </c>
      <c r="R97" s="25"/>
      <c r="S97" s="142">
        <v>164647</v>
      </c>
      <c r="T97" s="25"/>
      <c r="U97" s="142">
        <v>148075</v>
      </c>
      <c r="V97" s="25"/>
      <c r="W97" s="142">
        <v>160085</v>
      </c>
      <c r="X97" s="25"/>
      <c r="Y97" s="142">
        <v>156844</v>
      </c>
      <c r="Z97" s="25"/>
      <c r="AA97" s="142">
        <v>169618</v>
      </c>
      <c r="AB97" s="25"/>
      <c r="AC97" s="142">
        <v>163863</v>
      </c>
      <c r="AD97" s="25"/>
      <c r="AE97" s="142">
        <v>214232</v>
      </c>
      <c r="AF97" s="25"/>
      <c r="AG97" s="142">
        <v>206687</v>
      </c>
      <c r="AH97" s="25"/>
      <c r="AI97" s="142">
        <v>188421</v>
      </c>
      <c r="AJ97" s="25"/>
      <c r="AK97" s="142">
        <v>191665</v>
      </c>
      <c r="AL97" s="25"/>
      <c r="AM97" s="142">
        <v>177668</v>
      </c>
      <c r="AN97" s="25"/>
      <c r="AO97" s="142">
        <v>165088</v>
      </c>
      <c r="AP97" s="25"/>
      <c r="AQ97" s="142">
        <v>169362</v>
      </c>
      <c r="AR97" s="25"/>
      <c r="AS97" s="142">
        <v>164310</v>
      </c>
      <c r="AT97" s="25"/>
      <c r="AU97" s="142">
        <v>180279</v>
      </c>
      <c r="AV97" s="25"/>
      <c r="AW97" s="142">
        <v>173058</v>
      </c>
      <c r="AX97" s="25"/>
      <c r="AY97" s="142">
        <v>177691</v>
      </c>
      <c r="AZ97" s="25"/>
      <c r="BA97" s="142">
        <v>174975</v>
      </c>
      <c r="BB97" s="25"/>
      <c r="BC97" s="142">
        <v>165172</v>
      </c>
      <c r="BD97" s="25"/>
      <c r="BE97" s="142">
        <v>174785</v>
      </c>
      <c r="BF97" s="25"/>
      <c r="BG97" s="142">
        <v>176056</v>
      </c>
      <c r="BH97" s="25"/>
      <c r="BI97" s="142">
        <v>165453</v>
      </c>
      <c r="BJ97" s="25"/>
      <c r="BK97" s="142">
        <v>155532.606</v>
      </c>
      <c r="BL97" s="25"/>
      <c r="BM97" s="142">
        <v>159199.61441000001</v>
      </c>
      <c r="BN97" s="25"/>
      <c r="BO97" s="142">
        <v>146030.93009000001</v>
      </c>
      <c r="BP97" s="25"/>
      <c r="BQ97" s="142">
        <v>148501.18388</v>
      </c>
      <c r="BR97" s="25"/>
      <c r="BS97" s="349">
        <v>132573000</v>
      </c>
      <c r="BT97" s="25"/>
      <c r="BU97" s="349">
        <v>128177000</v>
      </c>
      <c r="BV97" s="25"/>
      <c r="BW97" s="349">
        <v>166701000</v>
      </c>
      <c r="BX97" s="25"/>
      <c r="BY97" s="349">
        <v>159663000</v>
      </c>
      <c r="BZ97" s="25"/>
      <c r="CA97" s="349">
        <v>198231000</v>
      </c>
      <c r="CB97" s="25"/>
      <c r="CC97" s="349">
        <v>205480000</v>
      </c>
      <c r="CD97" s="25"/>
      <c r="CE97" s="349">
        <v>217480000</v>
      </c>
      <c r="CF97" s="25"/>
      <c r="CG97" s="349">
        <f>[16]BS_PT!$S$21</f>
        <v>154202000</v>
      </c>
      <c r="CH97" s="25"/>
      <c r="CI97" s="349">
        <v>209418000</v>
      </c>
      <c r="CJ97" s="25"/>
      <c r="CK97" s="349">
        <v>212069000</v>
      </c>
      <c r="CL97" s="25"/>
      <c r="CM97" s="349">
        <v>208990000</v>
      </c>
      <c r="CN97" s="25"/>
      <c r="CO97" s="349">
        <v>227337000</v>
      </c>
      <c r="CP97" s="25"/>
      <c r="CQ97" s="349">
        <v>234180000</v>
      </c>
      <c r="CR97" s="25"/>
      <c r="CS97" s="349">
        <v>202942000</v>
      </c>
      <c r="CT97" s="25"/>
      <c r="CU97" s="349">
        <v>242392000</v>
      </c>
      <c r="CV97" s="25"/>
      <c r="CW97" s="349">
        <v>334517000</v>
      </c>
      <c r="CX97" s="25"/>
      <c r="CY97" s="349">
        <v>364385000</v>
      </c>
      <c r="CZ97" s="25"/>
      <c r="DA97" s="349">
        <v>282010000</v>
      </c>
      <c r="DB97" s="25"/>
      <c r="DC97" s="535"/>
      <c r="DD97" s="25"/>
      <c r="DE97" s="349">
        <v>238027000</v>
      </c>
      <c r="DF97" s="25"/>
      <c r="DG97" s="349">
        <v>229694000</v>
      </c>
      <c r="DH97" s="25"/>
      <c r="DI97" s="116" t="s">
        <v>125</v>
      </c>
      <c r="DJ97" s="25"/>
      <c r="DK97" s="142">
        <v>87711</v>
      </c>
      <c r="DL97" s="25"/>
      <c r="DM97" s="142">
        <v>92295</v>
      </c>
      <c r="DN97" s="25"/>
      <c r="DO97" s="142">
        <v>108942</v>
      </c>
      <c r="DP97" s="25"/>
      <c r="DQ97" s="142">
        <v>138187</v>
      </c>
      <c r="DR97" s="25"/>
      <c r="DS97" s="142">
        <v>142741</v>
      </c>
      <c r="DT97" s="25"/>
      <c r="DU97" s="142">
        <v>143713</v>
      </c>
      <c r="DV97" s="25"/>
      <c r="DW97" s="142">
        <v>169021</v>
      </c>
      <c r="DX97" s="25"/>
      <c r="DY97" s="142">
        <v>157885</v>
      </c>
      <c r="DZ97" s="25"/>
      <c r="EA97" s="142">
        <v>164647</v>
      </c>
      <c r="EB97" s="25"/>
      <c r="EC97" s="142">
        <v>148075</v>
      </c>
      <c r="ED97" s="25"/>
      <c r="EE97" s="142">
        <v>160085</v>
      </c>
      <c r="EF97" s="25"/>
      <c r="EG97" s="142">
        <v>156844</v>
      </c>
      <c r="EH97" s="25"/>
      <c r="EI97" s="142">
        <v>169618</v>
      </c>
      <c r="EJ97" s="25"/>
      <c r="EK97" s="142">
        <v>163863</v>
      </c>
      <c r="EL97" s="25"/>
      <c r="EM97" s="142">
        <v>214232</v>
      </c>
      <c r="EN97" s="25"/>
      <c r="EO97" s="142">
        <v>206687</v>
      </c>
      <c r="EP97" s="25"/>
      <c r="EQ97" s="142">
        <v>188421</v>
      </c>
      <c r="ER97" s="25"/>
      <c r="ES97" s="142">
        <v>191665</v>
      </c>
      <c r="ET97" s="25"/>
      <c r="EU97" s="142">
        <v>177668</v>
      </c>
      <c r="EV97" s="25"/>
      <c r="EW97" s="142">
        <v>165088</v>
      </c>
      <c r="EX97" s="25"/>
      <c r="EY97" s="142">
        <v>169362</v>
      </c>
      <c r="EZ97" s="25"/>
      <c r="FA97" s="142">
        <v>164310</v>
      </c>
      <c r="FB97" s="25"/>
      <c r="FC97" s="142">
        <v>180279</v>
      </c>
      <c r="FD97" s="25"/>
      <c r="FE97" s="142">
        <v>173058</v>
      </c>
      <c r="FF97" s="25"/>
      <c r="FG97" s="142">
        <v>177691</v>
      </c>
      <c r="FH97" s="25"/>
      <c r="FI97" s="142">
        <v>174975</v>
      </c>
      <c r="FJ97" s="25"/>
      <c r="FK97" s="142">
        <v>165172</v>
      </c>
      <c r="FL97" s="25"/>
      <c r="FM97" s="142">
        <v>174785</v>
      </c>
      <c r="FN97" s="25"/>
      <c r="FO97" s="142">
        <v>176056</v>
      </c>
      <c r="FP97" s="25"/>
      <c r="FQ97" s="142">
        <v>165453</v>
      </c>
      <c r="FR97" s="25"/>
      <c r="FS97" s="142">
        <v>155532.606</v>
      </c>
      <c r="FT97" s="25"/>
      <c r="FU97" s="142">
        <v>159199.61441000001</v>
      </c>
      <c r="FV97" s="25"/>
      <c r="FW97" s="142">
        <v>146030.93009000001</v>
      </c>
      <c r="FX97" s="25"/>
      <c r="FY97" s="142">
        <v>148501.18388</v>
      </c>
      <c r="FZ97" s="25"/>
      <c r="GA97" s="349">
        <v>132573000</v>
      </c>
      <c r="GB97" s="25"/>
      <c r="GC97" s="349">
        <v>128177000</v>
      </c>
      <c r="GD97" s="25"/>
      <c r="GE97" s="349">
        <f t="shared" si="71"/>
        <v>166701000</v>
      </c>
      <c r="GF97" s="25"/>
      <c r="GG97" s="349">
        <f t="shared" si="72"/>
        <v>159663000</v>
      </c>
      <c r="GH97" s="25"/>
      <c r="GI97" s="349">
        <f t="shared" si="73"/>
        <v>198231000</v>
      </c>
      <c r="GJ97" s="25"/>
      <c r="GK97" s="349">
        <f t="shared" si="74"/>
        <v>205480000</v>
      </c>
      <c r="GL97" s="25"/>
      <c r="GM97" s="349">
        <f t="shared" si="75"/>
        <v>217480000</v>
      </c>
      <c r="GN97" s="25"/>
      <c r="GO97" s="349">
        <f t="shared" si="76"/>
        <v>154202000</v>
      </c>
      <c r="GP97" s="25"/>
      <c r="GQ97" s="349">
        <f t="shared" si="59"/>
        <v>209418000</v>
      </c>
      <c r="GR97" s="25"/>
      <c r="GS97" s="349">
        <f t="shared" si="60"/>
        <v>212069000</v>
      </c>
      <c r="GT97" s="25"/>
      <c r="GU97" s="349">
        <f t="shared" si="61"/>
        <v>208990000</v>
      </c>
      <c r="GV97" s="25"/>
      <c r="GW97" s="349">
        <f t="shared" si="62"/>
        <v>227337000</v>
      </c>
      <c r="GX97" s="25"/>
      <c r="GY97" s="349">
        <f t="shared" si="63"/>
        <v>234180000</v>
      </c>
      <c r="GZ97" s="25"/>
      <c r="HA97" s="349">
        <f t="shared" si="64"/>
        <v>202942000</v>
      </c>
      <c r="HB97" s="25"/>
      <c r="HC97" s="349">
        <f t="shared" si="65"/>
        <v>242392000</v>
      </c>
      <c r="HD97" s="25"/>
      <c r="HE97" s="349">
        <f t="shared" si="66"/>
        <v>334517000</v>
      </c>
      <c r="HF97" s="25"/>
      <c r="HG97" s="349">
        <f t="shared" si="67"/>
        <v>364385000</v>
      </c>
      <c r="HH97" s="25"/>
      <c r="HI97" s="349">
        <f t="shared" si="68"/>
        <v>282010000</v>
      </c>
      <c r="HJ97" s="25"/>
      <c r="HK97" s="535"/>
      <c r="HL97" s="25"/>
      <c r="HM97" s="349">
        <f t="shared" si="69"/>
        <v>238027000</v>
      </c>
      <c r="HN97" s="25"/>
      <c r="HO97" s="349">
        <f t="shared" si="70"/>
        <v>229694000</v>
      </c>
    </row>
    <row r="98" spans="1:223" ht="13.5" customHeight="1">
      <c r="A98" s="406" t="s">
        <v>504</v>
      </c>
      <c r="B98" s="38"/>
      <c r="C98" s="407">
        <v>0</v>
      </c>
      <c r="D98" s="38"/>
      <c r="E98" s="407">
        <v>0</v>
      </c>
      <c r="F98" s="38"/>
      <c r="G98" s="407">
        <v>0</v>
      </c>
      <c r="H98" s="38"/>
      <c r="I98" s="407"/>
      <c r="J98" s="38"/>
      <c r="K98" s="407"/>
      <c r="L98" s="38"/>
      <c r="M98" s="407">
        <v>0</v>
      </c>
      <c r="N98" s="38"/>
      <c r="O98" s="407">
        <v>0</v>
      </c>
      <c r="P98" s="38"/>
      <c r="Q98" s="407">
        <v>0</v>
      </c>
      <c r="R98" s="38"/>
      <c r="S98" s="407">
        <v>0</v>
      </c>
      <c r="T98" s="38"/>
      <c r="U98" s="407">
        <v>0</v>
      </c>
      <c r="V98" s="38"/>
      <c r="W98" s="407">
        <v>0</v>
      </c>
      <c r="X98" s="38"/>
      <c r="Y98" s="407">
        <v>0</v>
      </c>
      <c r="Z98" s="38"/>
      <c r="AA98" s="407">
        <v>0</v>
      </c>
      <c r="AB98" s="38"/>
      <c r="AC98" s="407">
        <v>0</v>
      </c>
      <c r="AD98" s="38"/>
      <c r="AE98" s="407">
        <v>0</v>
      </c>
      <c r="AF98" s="38"/>
      <c r="AG98" s="407">
        <v>0</v>
      </c>
      <c r="AH98" s="38"/>
      <c r="AI98" s="407">
        <v>0</v>
      </c>
      <c r="AJ98" s="38"/>
      <c r="AK98" s="407">
        <v>0</v>
      </c>
      <c r="AL98" s="38"/>
      <c r="AM98" s="407">
        <v>0</v>
      </c>
      <c r="AN98" s="38"/>
      <c r="AO98" s="407">
        <v>0</v>
      </c>
      <c r="AP98" s="38"/>
      <c r="AQ98" s="407">
        <v>0</v>
      </c>
      <c r="AR98" s="38"/>
      <c r="AS98" s="407">
        <v>0</v>
      </c>
      <c r="AT98" s="38"/>
      <c r="AU98" s="407">
        <v>0</v>
      </c>
      <c r="AV98" s="38"/>
      <c r="AW98" s="407">
        <v>0</v>
      </c>
      <c r="AX98" s="38"/>
      <c r="AY98" s="407">
        <v>0</v>
      </c>
      <c r="AZ98" s="38"/>
      <c r="BA98" s="407">
        <v>0</v>
      </c>
      <c r="BB98" s="38"/>
      <c r="BC98" s="407">
        <v>0</v>
      </c>
      <c r="BD98" s="38"/>
      <c r="BE98" s="407">
        <v>0</v>
      </c>
      <c r="BF98" s="38"/>
      <c r="BG98" s="407">
        <v>0</v>
      </c>
      <c r="BH98" s="38"/>
      <c r="BI98" s="407">
        <v>0</v>
      </c>
      <c r="BJ98" s="38"/>
      <c r="BK98" s="407">
        <v>0</v>
      </c>
      <c r="BL98" s="38"/>
      <c r="BM98" s="408">
        <v>0</v>
      </c>
      <c r="BN98" s="38"/>
      <c r="BO98" s="408">
        <v>0</v>
      </c>
      <c r="BP98" s="38"/>
      <c r="BQ98" s="408">
        <v>0</v>
      </c>
      <c r="BR98" s="38"/>
      <c r="BS98" s="409">
        <v>0</v>
      </c>
      <c r="BT98" s="38"/>
      <c r="BU98" s="409">
        <v>0</v>
      </c>
      <c r="BV98" s="38"/>
      <c r="BW98" s="409">
        <v>0</v>
      </c>
      <c r="BX98" s="38"/>
      <c r="BY98" s="409">
        <v>0</v>
      </c>
      <c r="BZ98" s="38"/>
      <c r="CA98" s="409">
        <v>0</v>
      </c>
      <c r="CB98" s="38"/>
      <c r="CC98" s="409">
        <v>0</v>
      </c>
      <c r="CD98" s="38"/>
      <c r="CE98" s="409">
        <v>0</v>
      </c>
      <c r="CF98" s="38"/>
      <c r="CG98" s="409">
        <f>[16]BS_PT!$S$22</f>
        <v>0</v>
      </c>
      <c r="CH98" s="38"/>
      <c r="CI98" s="409">
        <v>0</v>
      </c>
      <c r="CJ98" s="38"/>
      <c r="CK98" s="409">
        <v>0</v>
      </c>
      <c r="CL98" s="38"/>
      <c r="CM98" s="409">
        <v>0</v>
      </c>
      <c r="CN98" s="38"/>
      <c r="CO98" s="409">
        <v>1416426000</v>
      </c>
      <c r="CP98" s="38"/>
      <c r="CQ98" s="409">
        <v>0</v>
      </c>
      <c r="CR98" s="38"/>
      <c r="CS98" s="409">
        <v>0</v>
      </c>
      <c r="CT98" s="38"/>
      <c r="CU98" s="409">
        <v>0</v>
      </c>
      <c r="CV98" s="38"/>
      <c r="CW98" s="409">
        <v>0</v>
      </c>
      <c r="CX98" s="38"/>
      <c r="CY98" s="409">
        <v>0</v>
      </c>
      <c r="CZ98" s="38"/>
      <c r="DA98" s="409">
        <v>0</v>
      </c>
      <c r="DB98" s="38"/>
      <c r="DC98" s="536"/>
      <c r="DD98" s="38"/>
      <c r="DE98" s="409">
        <v>0</v>
      </c>
      <c r="DF98" s="38"/>
      <c r="DG98" s="409">
        <v>0</v>
      </c>
      <c r="DH98" s="38"/>
      <c r="DI98" s="406" t="s">
        <v>505</v>
      </c>
      <c r="DJ98" s="38"/>
      <c r="DK98" s="407">
        <v>0</v>
      </c>
      <c r="DL98" s="38"/>
      <c r="DM98" s="407">
        <v>0</v>
      </c>
      <c r="DN98" s="38"/>
      <c r="DO98" s="407">
        <v>0</v>
      </c>
      <c r="DP98" s="38"/>
      <c r="DQ98" s="407">
        <v>0</v>
      </c>
      <c r="DR98" s="38"/>
      <c r="DS98" s="407">
        <v>0</v>
      </c>
      <c r="DT98" s="38"/>
      <c r="DU98" s="407">
        <v>0</v>
      </c>
      <c r="DV98" s="38"/>
      <c r="DW98" s="407">
        <v>0</v>
      </c>
      <c r="DX98" s="38"/>
      <c r="DY98" s="407">
        <v>0</v>
      </c>
      <c r="DZ98" s="38"/>
      <c r="EA98" s="407">
        <v>0</v>
      </c>
      <c r="EB98" s="38"/>
      <c r="EC98" s="407">
        <v>0</v>
      </c>
      <c r="ED98" s="38"/>
      <c r="EE98" s="407">
        <v>0</v>
      </c>
      <c r="EF98" s="38"/>
      <c r="EG98" s="407">
        <v>0</v>
      </c>
      <c r="EH98" s="38"/>
      <c r="EI98" s="407">
        <v>0</v>
      </c>
      <c r="EJ98" s="38"/>
      <c r="EK98" s="407">
        <v>0</v>
      </c>
      <c r="EL98" s="38"/>
      <c r="EM98" s="407">
        <v>0</v>
      </c>
      <c r="EN98" s="38"/>
      <c r="EO98" s="407">
        <v>0</v>
      </c>
      <c r="EP98" s="38"/>
      <c r="EQ98" s="407">
        <v>0</v>
      </c>
      <c r="ER98" s="38"/>
      <c r="ES98" s="407">
        <v>0</v>
      </c>
      <c r="ET98" s="38"/>
      <c r="EU98" s="407">
        <v>0</v>
      </c>
      <c r="EV98" s="38"/>
      <c r="EW98" s="407">
        <v>0</v>
      </c>
      <c r="EX98" s="38"/>
      <c r="EY98" s="407">
        <v>0</v>
      </c>
      <c r="EZ98" s="38"/>
      <c r="FA98" s="407">
        <v>0</v>
      </c>
      <c r="FB98" s="38"/>
      <c r="FC98" s="407">
        <v>0</v>
      </c>
      <c r="FD98" s="38"/>
      <c r="FE98" s="407">
        <v>0</v>
      </c>
      <c r="FF98" s="38"/>
      <c r="FG98" s="407">
        <v>0</v>
      </c>
      <c r="FH98" s="38"/>
      <c r="FI98" s="407">
        <v>0</v>
      </c>
      <c r="FJ98" s="38"/>
      <c r="FK98" s="407">
        <v>0</v>
      </c>
      <c r="FL98" s="38"/>
      <c r="FM98" s="407">
        <v>0</v>
      </c>
      <c r="FN98" s="38"/>
      <c r="FO98" s="407">
        <v>0</v>
      </c>
      <c r="FP98" s="38"/>
      <c r="FQ98" s="407">
        <v>0</v>
      </c>
      <c r="FR98" s="38"/>
      <c r="FS98" s="407">
        <v>0</v>
      </c>
      <c r="FT98" s="38"/>
      <c r="FU98" s="407"/>
      <c r="FV98" s="38"/>
      <c r="FW98" s="407">
        <v>0</v>
      </c>
      <c r="FX98" s="38"/>
      <c r="FY98" s="407">
        <v>0</v>
      </c>
      <c r="FZ98" s="38"/>
      <c r="GA98" s="409" t="s">
        <v>274</v>
      </c>
      <c r="GB98" s="38"/>
      <c r="GC98" s="409">
        <v>0</v>
      </c>
      <c r="GD98" s="38"/>
      <c r="GE98" s="409">
        <f t="shared" si="71"/>
        <v>0</v>
      </c>
      <c r="GF98" s="38"/>
      <c r="GG98" s="409">
        <f t="shared" si="72"/>
        <v>0</v>
      </c>
      <c r="GH98" s="38"/>
      <c r="GI98" s="409">
        <f t="shared" si="73"/>
        <v>0</v>
      </c>
      <c r="GJ98" s="38"/>
      <c r="GK98" s="409">
        <f t="shared" si="74"/>
        <v>0</v>
      </c>
      <c r="GL98" s="38"/>
      <c r="GM98" s="409">
        <f t="shared" si="75"/>
        <v>0</v>
      </c>
      <c r="GN98" s="38"/>
      <c r="GO98" s="409">
        <f t="shared" si="76"/>
        <v>0</v>
      </c>
      <c r="GP98" s="38"/>
      <c r="GQ98" s="409">
        <f t="shared" si="59"/>
        <v>0</v>
      </c>
      <c r="GR98" s="38"/>
      <c r="GS98" s="409">
        <f t="shared" si="60"/>
        <v>0</v>
      </c>
      <c r="GT98" s="38"/>
      <c r="GU98" s="409">
        <f t="shared" si="61"/>
        <v>0</v>
      </c>
      <c r="GV98" s="38"/>
      <c r="GW98" s="409">
        <f t="shared" si="62"/>
        <v>1416426000</v>
      </c>
      <c r="GX98" s="38"/>
      <c r="GY98" s="409">
        <f t="shared" si="63"/>
        <v>0</v>
      </c>
      <c r="GZ98" s="38"/>
      <c r="HA98" s="409">
        <f t="shared" si="64"/>
        <v>0</v>
      </c>
      <c r="HB98" s="38"/>
      <c r="HC98" s="409">
        <f t="shared" si="65"/>
        <v>0</v>
      </c>
      <c r="HD98" s="38"/>
      <c r="HE98" s="409">
        <f t="shared" si="66"/>
        <v>0</v>
      </c>
      <c r="HF98" s="38"/>
      <c r="HG98" s="409">
        <f t="shared" si="67"/>
        <v>0</v>
      </c>
      <c r="HH98" s="38"/>
      <c r="HI98" s="409">
        <f t="shared" si="68"/>
        <v>0</v>
      </c>
      <c r="HJ98" s="38"/>
      <c r="HK98" s="536"/>
      <c r="HL98" s="38"/>
      <c r="HM98" s="409">
        <f t="shared" si="69"/>
        <v>0</v>
      </c>
      <c r="HN98" s="38"/>
      <c r="HO98" s="409">
        <f t="shared" si="70"/>
        <v>0</v>
      </c>
    </row>
    <row r="99" spans="1:223" ht="13.5" customHeight="1">
      <c r="A99" s="116" t="s">
        <v>161</v>
      </c>
      <c r="B99" s="38"/>
      <c r="C99" s="142">
        <v>27806</v>
      </c>
      <c r="D99" s="38"/>
      <c r="E99" s="142">
        <v>19248</v>
      </c>
      <c r="F99" s="38"/>
      <c r="G99" s="142">
        <v>15227</v>
      </c>
      <c r="H99" s="38"/>
      <c r="I99" s="142">
        <v>61399</v>
      </c>
      <c r="J99" s="38"/>
      <c r="K99" s="142">
        <v>56978</v>
      </c>
      <c r="L99" s="38"/>
      <c r="M99" s="142">
        <v>55745</v>
      </c>
      <c r="N99" s="38"/>
      <c r="O99" s="142">
        <v>51224</v>
      </c>
      <c r="P99" s="38"/>
      <c r="Q99" s="142">
        <v>71041</v>
      </c>
      <c r="R99" s="38"/>
      <c r="S99" s="142">
        <v>64816</v>
      </c>
      <c r="T99" s="38"/>
      <c r="U99" s="142">
        <v>70243</v>
      </c>
      <c r="V99" s="38"/>
      <c r="W99" s="142">
        <v>72928</v>
      </c>
      <c r="X99" s="38"/>
      <c r="Y99" s="142">
        <v>81081</v>
      </c>
      <c r="Z99" s="38"/>
      <c r="AA99" s="142">
        <v>87319</v>
      </c>
      <c r="AB99" s="38"/>
      <c r="AC99" s="142">
        <v>79864</v>
      </c>
      <c r="AD99" s="38"/>
      <c r="AE99" s="142">
        <v>73193</v>
      </c>
      <c r="AF99" s="38"/>
      <c r="AG99" s="142">
        <v>97360</v>
      </c>
      <c r="AH99" s="38"/>
      <c r="AI99" s="142">
        <v>96352</v>
      </c>
      <c r="AJ99" s="38"/>
      <c r="AK99" s="142">
        <v>102284</v>
      </c>
      <c r="AL99" s="38"/>
      <c r="AM99" s="142">
        <v>119447</v>
      </c>
      <c r="AN99" s="38"/>
      <c r="AO99" s="142">
        <v>128318</v>
      </c>
      <c r="AP99" s="38"/>
      <c r="AQ99" s="142">
        <v>100086</v>
      </c>
      <c r="AR99" s="38"/>
      <c r="AS99" s="142">
        <v>58428</v>
      </c>
      <c r="AT99" s="38"/>
      <c r="AU99" s="142">
        <v>55666</v>
      </c>
      <c r="AV99" s="38"/>
      <c r="AW99" s="142">
        <v>64302</v>
      </c>
      <c r="AX99" s="38"/>
      <c r="AY99" s="142">
        <v>62758</v>
      </c>
      <c r="AZ99" s="38"/>
      <c r="BA99" s="142">
        <v>66325</v>
      </c>
      <c r="BB99" s="38"/>
      <c r="BC99" s="142">
        <v>73048</v>
      </c>
      <c r="BD99" s="38"/>
      <c r="BE99" s="142">
        <v>46663</v>
      </c>
      <c r="BF99" s="38"/>
      <c r="BG99" s="142">
        <v>40782</v>
      </c>
      <c r="BH99" s="38"/>
      <c r="BI99" s="142">
        <v>41664</v>
      </c>
      <c r="BJ99" s="38"/>
      <c r="BK99" s="142">
        <v>42919.273000000001</v>
      </c>
      <c r="BL99" s="38"/>
      <c r="BM99" s="142">
        <v>35687.583319999998</v>
      </c>
      <c r="BN99" s="38"/>
      <c r="BO99" s="142">
        <v>40363.557000000001</v>
      </c>
      <c r="BP99" s="38"/>
      <c r="BQ99" s="142">
        <v>48810.460479999994</v>
      </c>
      <c r="BR99" s="38"/>
      <c r="BS99" s="349">
        <v>74950000</v>
      </c>
      <c r="BT99" s="38"/>
      <c r="BU99" s="349">
        <v>101782000</v>
      </c>
      <c r="BV99" s="38"/>
      <c r="BW99" s="349">
        <v>109394000</v>
      </c>
      <c r="BX99" s="38"/>
      <c r="BY99" s="349">
        <v>110680000</v>
      </c>
      <c r="BZ99" s="38"/>
      <c r="CA99" s="349">
        <v>120517000</v>
      </c>
      <c r="CB99" s="38"/>
      <c r="CC99" s="349">
        <v>124355000</v>
      </c>
      <c r="CD99" s="38"/>
      <c r="CE99" s="349">
        <v>141628000</v>
      </c>
      <c r="CF99" s="38"/>
      <c r="CG99" s="349">
        <f>[16]BS_PT!$S$23</f>
        <v>154543000</v>
      </c>
      <c r="CH99" s="38"/>
      <c r="CI99" s="349">
        <v>143212000</v>
      </c>
      <c r="CJ99" s="38"/>
      <c r="CK99" s="349">
        <v>160897000</v>
      </c>
      <c r="CL99" s="38"/>
      <c r="CM99" s="349">
        <v>152759000</v>
      </c>
      <c r="CN99" s="38"/>
      <c r="CO99" s="349">
        <v>183763000</v>
      </c>
      <c r="CP99" s="38"/>
      <c r="CQ99" s="349">
        <v>238952000</v>
      </c>
      <c r="CR99" s="38"/>
      <c r="CS99" s="349">
        <v>244886000</v>
      </c>
      <c r="CT99" s="38"/>
      <c r="CU99" s="349">
        <v>260217000</v>
      </c>
      <c r="CV99" s="38"/>
      <c r="CW99" s="349">
        <v>277229000</v>
      </c>
      <c r="CX99" s="38"/>
      <c r="CY99" s="349">
        <v>285154000</v>
      </c>
      <c r="CZ99" s="38"/>
      <c r="DA99" s="349">
        <v>295557000</v>
      </c>
      <c r="DB99" s="38"/>
      <c r="DC99" s="535"/>
      <c r="DD99" s="38"/>
      <c r="DE99" s="349">
        <v>309736000</v>
      </c>
      <c r="DF99" s="38"/>
      <c r="DG99" s="349">
        <v>316205000</v>
      </c>
      <c r="DH99" s="38"/>
      <c r="DI99" s="116" t="s">
        <v>213</v>
      </c>
      <c r="DJ99" s="38"/>
      <c r="DK99" s="142">
        <v>27806</v>
      </c>
      <c r="DL99" s="38"/>
      <c r="DM99" s="142">
        <v>19248</v>
      </c>
      <c r="DN99" s="38"/>
      <c r="DO99" s="142">
        <v>15227</v>
      </c>
      <c r="DP99" s="38"/>
      <c r="DQ99" s="142">
        <v>61399</v>
      </c>
      <c r="DR99" s="38"/>
      <c r="DS99" s="142">
        <v>56978</v>
      </c>
      <c r="DT99" s="38"/>
      <c r="DU99" s="142">
        <v>55745</v>
      </c>
      <c r="DV99" s="38"/>
      <c r="DW99" s="142">
        <v>51224</v>
      </c>
      <c r="DX99" s="38"/>
      <c r="DY99" s="142">
        <v>71041</v>
      </c>
      <c r="DZ99" s="38"/>
      <c r="EA99" s="142">
        <v>64816</v>
      </c>
      <c r="EB99" s="38"/>
      <c r="EC99" s="142">
        <v>70243</v>
      </c>
      <c r="ED99" s="38"/>
      <c r="EE99" s="142">
        <v>72928</v>
      </c>
      <c r="EF99" s="38"/>
      <c r="EG99" s="142">
        <v>81081</v>
      </c>
      <c r="EH99" s="38"/>
      <c r="EI99" s="142">
        <v>87319</v>
      </c>
      <c r="EJ99" s="38"/>
      <c r="EK99" s="142">
        <v>79864</v>
      </c>
      <c r="EL99" s="38"/>
      <c r="EM99" s="142">
        <v>73193</v>
      </c>
      <c r="EN99" s="38"/>
      <c r="EO99" s="142">
        <v>97360</v>
      </c>
      <c r="EP99" s="38"/>
      <c r="EQ99" s="142">
        <v>96352</v>
      </c>
      <c r="ER99" s="38"/>
      <c r="ES99" s="142">
        <v>102284</v>
      </c>
      <c r="ET99" s="38"/>
      <c r="EU99" s="142">
        <v>119447</v>
      </c>
      <c r="EV99" s="38"/>
      <c r="EW99" s="142">
        <v>128318</v>
      </c>
      <c r="EX99" s="38"/>
      <c r="EY99" s="142">
        <v>100086</v>
      </c>
      <c r="EZ99" s="38"/>
      <c r="FA99" s="142">
        <v>58428</v>
      </c>
      <c r="FB99" s="38"/>
      <c r="FC99" s="142">
        <v>55666</v>
      </c>
      <c r="FD99" s="38"/>
      <c r="FE99" s="142">
        <v>64302</v>
      </c>
      <c r="FF99" s="38"/>
      <c r="FG99" s="142">
        <v>62758</v>
      </c>
      <c r="FH99" s="38"/>
      <c r="FI99" s="142">
        <v>66325</v>
      </c>
      <c r="FJ99" s="38"/>
      <c r="FK99" s="142">
        <v>73048</v>
      </c>
      <c r="FL99" s="38"/>
      <c r="FM99" s="142">
        <v>46663</v>
      </c>
      <c r="FN99" s="38"/>
      <c r="FO99" s="142">
        <v>40782</v>
      </c>
      <c r="FP99" s="38"/>
      <c r="FQ99" s="142">
        <v>41664</v>
      </c>
      <c r="FR99" s="38"/>
      <c r="FS99" s="142">
        <v>42919.273000000001</v>
      </c>
      <c r="FT99" s="38"/>
      <c r="FU99" s="142">
        <v>35687.583319999998</v>
      </c>
      <c r="FV99" s="38"/>
      <c r="FW99" s="142">
        <v>40363.557000000001</v>
      </c>
      <c r="FX99" s="38"/>
      <c r="FY99" s="142">
        <v>48810.460479999994</v>
      </c>
      <c r="FZ99" s="38"/>
      <c r="GA99" s="349">
        <v>74950000</v>
      </c>
      <c r="GB99" s="38"/>
      <c r="GC99" s="349">
        <v>101782000</v>
      </c>
      <c r="GD99" s="38"/>
      <c r="GE99" s="349">
        <f t="shared" si="71"/>
        <v>109394000</v>
      </c>
      <c r="GF99" s="38"/>
      <c r="GG99" s="349">
        <f t="shared" si="72"/>
        <v>110680000</v>
      </c>
      <c r="GH99" s="38"/>
      <c r="GI99" s="349">
        <f t="shared" si="73"/>
        <v>120517000</v>
      </c>
      <c r="GJ99" s="38"/>
      <c r="GK99" s="349">
        <f t="shared" si="74"/>
        <v>124355000</v>
      </c>
      <c r="GL99" s="38"/>
      <c r="GM99" s="349">
        <f t="shared" si="75"/>
        <v>141628000</v>
      </c>
      <c r="GN99" s="38"/>
      <c r="GO99" s="349">
        <f t="shared" si="76"/>
        <v>154543000</v>
      </c>
      <c r="GP99" s="38"/>
      <c r="GQ99" s="349">
        <f t="shared" si="59"/>
        <v>143212000</v>
      </c>
      <c r="GR99" s="38"/>
      <c r="GS99" s="349">
        <f t="shared" si="60"/>
        <v>160897000</v>
      </c>
      <c r="GT99" s="38"/>
      <c r="GU99" s="349">
        <f t="shared" si="61"/>
        <v>152759000</v>
      </c>
      <c r="GV99" s="38"/>
      <c r="GW99" s="349">
        <f t="shared" si="62"/>
        <v>183763000</v>
      </c>
      <c r="GX99" s="38"/>
      <c r="GY99" s="349">
        <f t="shared" si="63"/>
        <v>238952000</v>
      </c>
      <c r="GZ99" s="38"/>
      <c r="HA99" s="349">
        <f t="shared" si="64"/>
        <v>244886000</v>
      </c>
      <c r="HB99" s="38"/>
      <c r="HC99" s="349">
        <f t="shared" si="65"/>
        <v>260217000</v>
      </c>
      <c r="HD99" s="38"/>
      <c r="HE99" s="349">
        <f t="shared" si="66"/>
        <v>277229000</v>
      </c>
      <c r="HF99" s="38"/>
      <c r="HG99" s="349">
        <f t="shared" si="67"/>
        <v>285154000</v>
      </c>
      <c r="HH99" s="38"/>
      <c r="HI99" s="349">
        <f t="shared" si="68"/>
        <v>295557000</v>
      </c>
      <c r="HJ99" s="38"/>
      <c r="HK99" s="535"/>
      <c r="HL99" s="38"/>
      <c r="HM99" s="349">
        <f t="shared" si="69"/>
        <v>309736000</v>
      </c>
      <c r="HN99" s="38"/>
      <c r="HO99" s="349">
        <f t="shared" si="70"/>
        <v>316205000</v>
      </c>
    </row>
    <row r="100" spans="1:223" ht="13.5" customHeight="1">
      <c r="A100" s="406" t="s">
        <v>266</v>
      </c>
      <c r="B100" s="38"/>
      <c r="C100" s="407">
        <v>786</v>
      </c>
      <c r="D100" s="38"/>
      <c r="E100" s="407">
        <v>786</v>
      </c>
      <c r="F100" s="38"/>
      <c r="G100" s="407">
        <v>786</v>
      </c>
      <c r="H100" s="38"/>
      <c r="I100" s="407">
        <v>3099</v>
      </c>
      <c r="J100" s="38"/>
      <c r="K100" s="407">
        <v>3099</v>
      </c>
      <c r="L100" s="38"/>
      <c r="M100" s="407">
        <v>3104</v>
      </c>
      <c r="N100" s="38"/>
      <c r="O100" s="407"/>
      <c r="P100" s="38"/>
      <c r="Q100" s="407"/>
      <c r="R100" s="38"/>
      <c r="S100" s="407"/>
      <c r="T100" s="38"/>
      <c r="U100" s="407"/>
      <c r="V100" s="38"/>
      <c r="W100" s="407">
        <v>0</v>
      </c>
      <c r="X100" s="38"/>
      <c r="Y100" s="407">
        <v>0</v>
      </c>
      <c r="Z100" s="38"/>
      <c r="AA100" s="407"/>
      <c r="AB100" s="38"/>
      <c r="AC100" s="407"/>
      <c r="AD100" s="38"/>
      <c r="AE100" s="407"/>
      <c r="AF100" s="38"/>
      <c r="AG100" s="407"/>
      <c r="AH100" s="38"/>
      <c r="AI100" s="407"/>
      <c r="AJ100" s="38"/>
      <c r="AK100" s="407">
        <v>0</v>
      </c>
      <c r="AL100" s="38"/>
      <c r="AM100" s="407"/>
      <c r="AN100" s="38"/>
      <c r="AO100" s="407"/>
      <c r="AP100" s="38"/>
      <c r="AQ100" s="407"/>
      <c r="AR100" s="38"/>
      <c r="AS100" s="407"/>
      <c r="AT100" s="38"/>
      <c r="AU100" s="407"/>
      <c r="AV100" s="38"/>
      <c r="AW100" s="407"/>
      <c r="AX100" s="38"/>
      <c r="AY100" s="407"/>
      <c r="AZ100" s="38"/>
      <c r="BA100" s="407">
        <v>0</v>
      </c>
      <c r="BB100" s="38"/>
      <c r="BC100" s="407"/>
      <c r="BD100" s="38"/>
      <c r="BE100" s="407"/>
      <c r="BF100" s="38"/>
      <c r="BG100" s="407"/>
      <c r="BH100" s="38"/>
      <c r="BI100" s="407"/>
      <c r="BJ100" s="38"/>
      <c r="BK100" s="407">
        <v>0</v>
      </c>
      <c r="BL100" s="38"/>
      <c r="BM100" s="408">
        <v>0</v>
      </c>
      <c r="BN100" s="38"/>
      <c r="BO100" s="408">
        <v>0</v>
      </c>
      <c r="BP100" s="38"/>
      <c r="BQ100" s="408">
        <v>0</v>
      </c>
      <c r="BR100" s="38"/>
      <c r="BS100" s="409">
        <v>0</v>
      </c>
      <c r="BT100" s="38"/>
      <c r="BU100" s="409">
        <v>0</v>
      </c>
      <c r="BV100" s="38"/>
      <c r="BW100" s="409">
        <v>10950000</v>
      </c>
      <c r="BX100" s="38"/>
      <c r="BY100" s="409">
        <v>11168000</v>
      </c>
      <c r="BZ100" s="38"/>
      <c r="CA100" s="409">
        <v>11701000</v>
      </c>
      <c r="CB100" s="38"/>
      <c r="CC100" s="409">
        <v>8889000</v>
      </c>
      <c r="CD100" s="38"/>
      <c r="CE100" s="409">
        <v>8987000</v>
      </c>
      <c r="CF100" s="38"/>
      <c r="CG100" s="409">
        <v>15635000</v>
      </c>
      <c r="CH100" s="38"/>
      <c r="CI100" s="409">
        <v>15590000</v>
      </c>
      <c r="CJ100" s="38"/>
      <c r="CK100" s="409">
        <v>15308000</v>
      </c>
      <c r="CL100" s="38"/>
      <c r="CM100" s="409">
        <v>14889000</v>
      </c>
      <c r="CN100" s="38"/>
      <c r="CO100" s="409">
        <v>15070000</v>
      </c>
      <c r="CP100" s="38"/>
      <c r="CQ100" s="409">
        <v>15118000</v>
      </c>
      <c r="CR100" s="38"/>
      <c r="CS100" s="409">
        <v>16598000</v>
      </c>
      <c r="CT100" s="38"/>
      <c r="CU100" s="409">
        <v>16827000</v>
      </c>
      <c r="CV100" s="38"/>
      <c r="CW100" s="409">
        <v>11000</v>
      </c>
      <c r="CX100" s="38"/>
      <c r="CY100" s="409">
        <v>11000</v>
      </c>
      <c r="CZ100" s="38"/>
      <c r="DA100" s="409">
        <v>11000</v>
      </c>
      <c r="DB100" s="38"/>
      <c r="DC100" s="536"/>
      <c r="DD100" s="38"/>
      <c r="DE100" s="409"/>
      <c r="DF100" s="38"/>
      <c r="DG100" s="409"/>
      <c r="DH100" s="38"/>
      <c r="DI100" s="406" t="s">
        <v>267</v>
      </c>
      <c r="DJ100" s="38"/>
      <c r="DK100" s="407">
        <v>786</v>
      </c>
      <c r="DL100" s="38"/>
      <c r="DM100" s="407">
        <v>786</v>
      </c>
      <c r="DN100" s="38"/>
      <c r="DO100" s="407">
        <v>786</v>
      </c>
      <c r="DP100" s="38"/>
      <c r="DQ100" s="407">
        <v>3099</v>
      </c>
      <c r="DR100" s="38"/>
      <c r="DS100" s="407">
        <v>3099</v>
      </c>
      <c r="DT100" s="38"/>
      <c r="DU100" s="407">
        <v>3104</v>
      </c>
      <c r="DV100" s="38"/>
      <c r="DW100" s="407">
        <v>0</v>
      </c>
      <c r="DX100" s="38"/>
      <c r="DY100" s="407">
        <v>0</v>
      </c>
      <c r="DZ100" s="38"/>
      <c r="EA100" s="407">
        <v>0</v>
      </c>
      <c r="EB100" s="38"/>
      <c r="EC100" s="407">
        <v>0</v>
      </c>
      <c r="ED100" s="38"/>
      <c r="EE100" s="407">
        <v>0</v>
      </c>
      <c r="EF100" s="38"/>
      <c r="EG100" s="407">
        <v>0</v>
      </c>
      <c r="EH100" s="38"/>
      <c r="EI100" s="407">
        <v>0</v>
      </c>
      <c r="EJ100" s="38"/>
      <c r="EK100" s="407">
        <v>0</v>
      </c>
      <c r="EL100" s="38"/>
      <c r="EM100" s="407">
        <v>0</v>
      </c>
      <c r="EN100" s="38"/>
      <c r="EO100" s="407">
        <v>0</v>
      </c>
      <c r="EP100" s="38"/>
      <c r="EQ100" s="407">
        <v>0</v>
      </c>
      <c r="ER100" s="38"/>
      <c r="ES100" s="407">
        <v>0</v>
      </c>
      <c r="ET100" s="38"/>
      <c r="EU100" s="407">
        <v>0</v>
      </c>
      <c r="EV100" s="38"/>
      <c r="EW100" s="407">
        <v>0</v>
      </c>
      <c r="EX100" s="38"/>
      <c r="EY100" s="407">
        <v>0</v>
      </c>
      <c r="EZ100" s="38"/>
      <c r="FA100" s="407">
        <v>0</v>
      </c>
      <c r="FB100" s="38"/>
      <c r="FC100" s="407">
        <v>0</v>
      </c>
      <c r="FD100" s="38"/>
      <c r="FE100" s="407">
        <v>0</v>
      </c>
      <c r="FF100" s="38"/>
      <c r="FG100" s="407">
        <v>0</v>
      </c>
      <c r="FH100" s="38"/>
      <c r="FI100" s="407">
        <v>0</v>
      </c>
      <c r="FJ100" s="38"/>
      <c r="FK100" s="407">
        <v>0</v>
      </c>
      <c r="FL100" s="38"/>
      <c r="FM100" s="407">
        <v>0</v>
      </c>
      <c r="FN100" s="38"/>
      <c r="FO100" s="407">
        <v>0</v>
      </c>
      <c r="FP100" s="38"/>
      <c r="FQ100" s="407">
        <v>0</v>
      </c>
      <c r="FR100" s="38"/>
      <c r="FS100" s="407">
        <v>0</v>
      </c>
      <c r="FT100" s="38"/>
      <c r="FU100" s="407"/>
      <c r="FV100" s="38"/>
      <c r="FW100" s="407">
        <v>0</v>
      </c>
      <c r="FX100" s="38"/>
      <c r="FY100" s="407">
        <v>0</v>
      </c>
      <c r="FZ100" s="38"/>
      <c r="GA100" s="409">
        <v>0</v>
      </c>
      <c r="GB100" s="38"/>
      <c r="GC100" s="409">
        <v>0</v>
      </c>
      <c r="GD100" s="38"/>
      <c r="GE100" s="409">
        <f t="shared" si="71"/>
        <v>10950000</v>
      </c>
      <c r="GF100" s="38"/>
      <c r="GG100" s="409">
        <f t="shared" si="72"/>
        <v>11168000</v>
      </c>
      <c r="GH100" s="38"/>
      <c r="GI100" s="409">
        <f t="shared" si="73"/>
        <v>11701000</v>
      </c>
      <c r="GJ100" s="38"/>
      <c r="GK100" s="409">
        <f t="shared" si="74"/>
        <v>8889000</v>
      </c>
      <c r="GL100" s="38"/>
      <c r="GM100" s="409">
        <f t="shared" si="75"/>
        <v>8987000</v>
      </c>
      <c r="GN100" s="38"/>
      <c r="GO100" s="409">
        <f t="shared" si="76"/>
        <v>15635000</v>
      </c>
      <c r="GP100" s="38"/>
      <c r="GQ100" s="409">
        <f t="shared" si="59"/>
        <v>15590000</v>
      </c>
      <c r="GR100" s="38"/>
      <c r="GS100" s="409">
        <f t="shared" si="60"/>
        <v>15308000</v>
      </c>
      <c r="GT100" s="38"/>
      <c r="GU100" s="409">
        <f t="shared" si="61"/>
        <v>14889000</v>
      </c>
      <c r="GV100" s="38"/>
      <c r="GW100" s="409">
        <f t="shared" si="62"/>
        <v>15070000</v>
      </c>
      <c r="GX100" s="38"/>
      <c r="GY100" s="409">
        <f t="shared" si="63"/>
        <v>15118000</v>
      </c>
      <c r="GZ100" s="38"/>
      <c r="HA100" s="409">
        <f t="shared" si="64"/>
        <v>16598000</v>
      </c>
      <c r="HB100" s="38"/>
      <c r="HC100" s="409">
        <f t="shared" si="65"/>
        <v>16827000</v>
      </c>
      <c r="HD100" s="38"/>
      <c r="HE100" s="409">
        <f t="shared" si="66"/>
        <v>11000</v>
      </c>
      <c r="HF100" s="38"/>
      <c r="HG100" s="409">
        <f t="shared" si="67"/>
        <v>11000</v>
      </c>
      <c r="HH100" s="38"/>
      <c r="HI100" s="409">
        <f t="shared" si="68"/>
        <v>11000</v>
      </c>
      <c r="HJ100" s="38"/>
      <c r="HK100" s="536"/>
      <c r="HL100" s="38"/>
      <c r="HM100" s="409">
        <f t="shared" si="69"/>
        <v>0</v>
      </c>
      <c r="HN100" s="38"/>
      <c r="HO100" s="409">
        <f t="shared" si="70"/>
        <v>0</v>
      </c>
    </row>
    <row r="101" spans="1:223" ht="13.5" customHeight="1">
      <c r="A101" s="116" t="s">
        <v>621</v>
      </c>
      <c r="B101" s="38"/>
      <c r="C101" s="142">
        <v>0</v>
      </c>
      <c r="D101" s="38"/>
      <c r="E101" s="142">
        <v>0</v>
      </c>
      <c r="F101" s="38"/>
      <c r="G101" s="142">
        <v>0</v>
      </c>
      <c r="H101" s="38"/>
      <c r="I101" s="142"/>
      <c r="J101" s="38"/>
      <c r="K101" s="142">
        <v>1378</v>
      </c>
      <c r="L101" s="38"/>
      <c r="M101" s="142">
        <v>1347</v>
      </c>
      <c r="N101" s="38"/>
      <c r="O101" s="142"/>
      <c r="P101" s="38"/>
      <c r="Q101" s="142"/>
      <c r="R101" s="38"/>
      <c r="S101" s="142"/>
      <c r="T101" s="38"/>
      <c r="U101" s="142"/>
      <c r="V101" s="38"/>
      <c r="W101" s="142">
        <v>0</v>
      </c>
      <c r="X101" s="38"/>
      <c r="Y101" s="142">
        <v>0</v>
      </c>
      <c r="Z101" s="38"/>
      <c r="AA101" s="142"/>
      <c r="AB101" s="38"/>
      <c r="AC101" s="142"/>
      <c r="AD101" s="38"/>
      <c r="AE101" s="142"/>
      <c r="AF101" s="38"/>
      <c r="AG101" s="142"/>
      <c r="AH101" s="38"/>
      <c r="AI101" s="142"/>
      <c r="AJ101" s="38"/>
      <c r="AK101" s="142">
        <v>0</v>
      </c>
      <c r="AL101" s="38"/>
      <c r="AM101" s="142"/>
      <c r="AN101" s="38"/>
      <c r="AO101" s="142"/>
      <c r="AP101" s="38"/>
      <c r="AQ101" s="142"/>
      <c r="AR101" s="38"/>
      <c r="AS101" s="142"/>
      <c r="AT101" s="38"/>
      <c r="AU101" s="142"/>
      <c r="AV101" s="38"/>
      <c r="AW101" s="142"/>
      <c r="AX101" s="38"/>
      <c r="AY101" s="142"/>
      <c r="AZ101" s="38"/>
      <c r="BA101" s="142">
        <v>0</v>
      </c>
      <c r="BB101" s="38"/>
      <c r="BC101" s="142"/>
      <c r="BD101" s="38"/>
      <c r="BE101" s="142"/>
      <c r="BF101" s="38"/>
      <c r="BG101" s="142"/>
      <c r="BH101" s="38"/>
      <c r="BI101" s="142"/>
      <c r="BJ101" s="38"/>
      <c r="BK101" s="142">
        <v>0</v>
      </c>
      <c r="BL101" s="38"/>
      <c r="BM101" s="142">
        <v>0</v>
      </c>
      <c r="BN101" s="38"/>
      <c r="BO101" s="142">
        <v>0</v>
      </c>
      <c r="BP101" s="38"/>
      <c r="BQ101" s="142">
        <v>0</v>
      </c>
      <c r="BR101" s="38"/>
      <c r="BS101" s="142">
        <v>0</v>
      </c>
      <c r="BT101" s="38"/>
      <c r="BU101" s="142">
        <v>0</v>
      </c>
      <c r="BV101" s="38"/>
      <c r="BW101" s="142">
        <v>0</v>
      </c>
      <c r="BX101" s="38"/>
      <c r="BY101" s="349">
        <v>11000</v>
      </c>
      <c r="BZ101" s="38"/>
      <c r="CA101" s="349">
        <v>11000</v>
      </c>
      <c r="CB101" s="38"/>
      <c r="CC101" s="349">
        <v>11000</v>
      </c>
      <c r="CD101" s="38"/>
      <c r="CE101" s="349">
        <v>11000</v>
      </c>
      <c r="CF101" s="38"/>
      <c r="CG101" s="349">
        <v>11000</v>
      </c>
      <c r="CH101" s="38"/>
      <c r="CI101" s="349">
        <v>11000</v>
      </c>
      <c r="CJ101" s="38"/>
      <c r="CK101" s="349">
        <v>11000</v>
      </c>
      <c r="CL101" s="38"/>
      <c r="CM101" s="349">
        <v>11000</v>
      </c>
      <c r="CN101" s="38"/>
      <c r="CO101" s="349">
        <v>11000</v>
      </c>
      <c r="CP101" s="38"/>
      <c r="CQ101" s="349">
        <v>11000</v>
      </c>
      <c r="CR101" s="38"/>
      <c r="CS101" s="349">
        <v>11000</v>
      </c>
      <c r="CT101" s="38"/>
      <c r="CU101" s="349">
        <v>11000</v>
      </c>
      <c r="CV101" s="38"/>
      <c r="CW101" s="349">
        <v>0</v>
      </c>
      <c r="CX101" s="38"/>
      <c r="CY101" s="349">
        <v>0</v>
      </c>
      <c r="CZ101" s="38"/>
      <c r="DA101" s="349">
        <v>0</v>
      </c>
      <c r="DB101" s="38"/>
      <c r="DC101" s="535"/>
      <c r="DD101" s="38"/>
      <c r="DE101" s="349">
        <v>11000</v>
      </c>
      <c r="DF101" s="38"/>
      <c r="DG101" s="349">
        <v>11000</v>
      </c>
      <c r="DH101" s="38"/>
      <c r="DI101" s="116" t="s">
        <v>268</v>
      </c>
      <c r="DJ101" s="38"/>
      <c r="DK101" s="142">
        <v>0</v>
      </c>
      <c r="DL101" s="38"/>
      <c r="DM101" s="142">
        <v>0</v>
      </c>
      <c r="DN101" s="38"/>
      <c r="DO101" s="142">
        <v>0</v>
      </c>
      <c r="DP101" s="38"/>
      <c r="DQ101" s="142">
        <v>0</v>
      </c>
      <c r="DR101" s="38"/>
      <c r="DS101" s="142">
        <v>1378</v>
      </c>
      <c r="DT101" s="38"/>
      <c r="DU101" s="142">
        <v>1347</v>
      </c>
      <c r="DV101" s="38"/>
      <c r="DW101" s="142">
        <v>0</v>
      </c>
      <c r="DX101" s="38"/>
      <c r="DY101" s="142">
        <v>0</v>
      </c>
      <c r="DZ101" s="38"/>
      <c r="EA101" s="142">
        <v>0</v>
      </c>
      <c r="EB101" s="38"/>
      <c r="EC101" s="142">
        <v>0</v>
      </c>
      <c r="ED101" s="38"/>
      <c r="EE101" s="142">
        <v>0</v>
      </c>
      <c r="EF101" s="38"/>
      <c r="EG101" s="142">
        <v>0</v>
      </c>
      <c r="EH101" s="38"/>
      <c r="EI101" s="142">
        <v>0</v>
      </c>
      <c r="EJ101" s="38"/>
      <c r="EK101" s="142">
        <v>0</v>
      </c>
      <c r="EL101" s="38"/>
      <c r="EM101" s="142">
        <v>0</v>
      </c>
      <c r="EN101" s="38"/>
      <c r="EO101" s="142">
        <v>0</v>
      </c>
      <c r="EP101" s="38"/>
      <c r="EQ101" s="142">
        <v>0</v>
      </c>
      <c r="ER101" s="38"/>
      <c r="ES101" s="142">
        <v>0</v>
      </c>
      <c r="ET101" s="38"/>
      <c r="EU101" s="142">
        <v>0</v>
      </c>
      <c r="EV101" s="38"/>
      <c r="EW101" s="142">
        <v>0</v>
      </c>
      <c r="EX101" s="38"/>
      <c r="EY101" s="142">
        <v>0</v>
      </c>
      <c r="EZ101" s="38"/>
      <c r="FA101" s="142">
        <v>0</v>
      </c>
      <c r="FB101" s="38"/>
      <c r="FC101" s="142">
        <v>0</v>
      </c>
      <c r="FD101" s="38"/>
      <c r="FE101" s="142">
        <v>0</v>
      </c>
      <c r="FF101" s="38"/>
      <c r="FG101" s="142">
        <v>0</v>
      </c>
      <c r="FH101" s="38"/>
      <c r="FI101" s="142">
        <v>0</v>
      </c>
      <c r="FJ101" s="38"/>
      <c r="FK101" s="142">
        <v>0</v>
      </c>
      <c r="FL101" s="38"/>
      <c r="FM101" s="142">
        <v>0</v>
      </c>
      <c r="FN101" s="38"/>
      <c r="FO101" s="142">
        <v>0</v>
      </c>
      <c r="FP101" s="38"/>
      <c r="FQ101" s="142">
        <v>0</v>
      </c>
      <c r="FR101" s="38"/>
      <c r="FS101" s="142">
        <v>0</v>
      </c>
      <c r="FT101" s="38"/>
      <c r="FU101" s="142"/>
      <c r="FV101" s="38"/>
      <c r="FW101" s="142"/>
      <c r="FX101" s="38"/>
      <c r="FY101" s="142">
        <v>0</v>
      </c>
      <c r="FZ101" s="38"/>
      <c r="GA101" s="293">
        <v>0</v>
      </c>
      <c r="GB101" s="38"/>
      <c r="GC101" s="293">
        <v>0</v>
      </c>
      <c r="GD101" s="38"/>
      <c r="GE101" s="293">
        <f t="shared" si="71"/>
        <v>0</v>
      </c>
      <c r="GF101" s="38"/>
      <c r="GG101" s="293">
        <f t="shared" si="72"/>
        <v>11000</v>
      </c>
      <c r="GH101" s="38"/>
      <c r="GI101" s="142">
        <f t="shared" si="73"/>
        <v>11000</v>
      </c>
      <c r="GJ101" s="38"/>
      <c r="GK101" s="142">
        <f t="shared" si="74"/>
        <v>11000</v>
      </c>
      <c r="GL101" s="38"/>
      <c r="GM101" s="142">
        <f t="shared" si="75"/>
        <v>11000</v>
      </c>
      <c r="GN101" s="38"/>
      <c r="GO101" s="452">
        <f t="shared" si="76"/>
        <v>11000</v>
      </c>
      <c r="GP101" s="38"/>
      <c r="GQ101" s="452">
        <f t="shared" si="59"/>
        <v>11000</v>
      </c>
      <c r="GR101" s="38"/>
      <c r="GS101" s="452">
        <f t="shared" si="60"/>
        <v>11000</v>
      </c>
      <c r="GT101" s="38"/>
      <c r="GU101" s="452">
        <f t="shared" si="61"/>
        <v>11000</v>
      </c>
      <c r="GV101" s="38"/>
      <c r="GW101" s="452">
        <f t="shared" si="62"/>
        <v>11000</v>
      </c>
      <c r="GX101" s="38"/>
      <c r="GY101" s="452">
        <f t="shared" si="63"/>
        <v>11000</v>
      </c>
      <c r="GZ101" s="38"/>
      <c r="HA101" s="452">
        <f t="shared" si="64"/>
        <v>11000</v>
      </c>
      <c r="HB101" s="38"/>
      <c r="HC101" s="452">
        <f t="shared" si="65"/>
        <v>11000</v>
      </c>
      <c r="HD101" s="38"/>
      <c r="HE101" s="452">
        <f t="shared" si="66"/>
        <v>0</v>
      </c>
      <c r="HF101" s="38"/>
      <c r="HG101" s="452">
        <f t="shared" si="67"/>
        <v>0</v>
      </c>
      <c r="HH101" s="38"/>
      <c r="HI101" s="452">
        <f t="shared" si="68"/>
        <v>0</v>
      </c>
      <c r="HJ101" s="38"/>
      <c r="HK101" s="537"/>
      <c r="HL101" s="38"/>
      <c r="HM101" s="452">
        <f t="shared" si="69"/>
        <v>11000</v>
      </c>
      <c r="HN101" s="38"/>
      <c r="HO101" s="452">
        <f t="shared" si="70"/>
        <v>11000</v>
      </c>
    </row>
    <row r="102" spans="1:223" ht="13.5" customHeight="1">
      <c r="A102" s="406" t="s">
        <v>269</v>
      </c>
      <c r="B102" s="38"/>
      <c r="C102" s="407">
        <v>0</v>
      </c>
      <c r="D102" s="38"/>
      <c r="E102" s="407">
        <v>0</v>
      </c>
      <c r="F102" s="38"/>
      <c r="G102" s="407">
        <v>0</v>
      </c>
      <c r="H102" s="38"/>
      <c r="I102" s="407"/>
      <c r="J102" s="38"/>
      <c r="K102" s="407"/>
      <c r="L102" s="38"/>
      <c r="M102" s="407">
        <v>0</v>
      </c>
      <c r="N102" s="38"/>
      <c r="O102" s="407">
        <v>2397</v>
      </c>
      <c r="P102" s="38"/>
      <c r="Q102" s="407">
        <v>3723</v>
      </c>
      <c r="R102" s="38"/>
      <c r="S102" s="407">
        <v>617</v>
      </c>
      <c r="T102" s="38"/>
      <c r="U102" s="407">
        <v>0</v>
      </c>
      <c r="V102" s="38"/>
      <c r="W102" s="407">
        <v>0</v>
      </c>
      <c r="X102" s="38"/>
      <c r="Y102" s="407">
        <v>0</v>
      </c>
      <c r="Z102" s="38"/>
      <c r="AA102" s="407"/>
      <c r="AB102" s="38"/>
      <c r="AC102" s="407"/>
      <c r="AD102" s="38"/>
      <c r="AE102" s="407">
        <v>27673</v>
      </c>
      <c r="AF102" s="38"/>
      <c r="AG102" s="407">
        <v>65343</v>
      </c>
      <c r="AH102" s="38"/>
      <c r="AI102" s="407">
        <v>175908</v>
      </c>
      <c r="AJ102" s="38"/>
      <c r="AK102" s="407">
        <v>124292</v>
      </c>
      <c r="AL102" s="38"/>
      <c r="AM102" s="407">
        <v>255181</v>
      </c>
      <c r="AN102" s="38"/>
      <c r="AO102" s="407">
        <v>258133</v>
      </c>
      <c r="AP102" s="38"/>
      <c r="AQ102" s="407"/>
      <c r="AR102" s="38"/>
      <c r="AS102" s="407"/>
      <c r="AT102" s="38"/>
      <c r="AU102" s="407"/>
      <c r="AV102" s="38"/>
      <c r="AW102" s="407"/>
      <c r="AX102" s="38"/>
      <c r="AY102" s="407"/>
      <c r="AZ102" s="38"/>
      <c r="BA102" s="407">
        <v>0</v>
      </c>
      <c r="BB102" s="38"/>
      <c r="BC102" s="407"/>
      <c r="BD102" s="38"/>
      <c r="BE102" s="407">
        <v>0</v>
      </c>
      <c r="BF102" s="38"/>
      <c r="BG102" s="407"/>
      <c r="BH102" s="38"/>
      <c r="BI102" s="407">
        <v>0</v>
      </c>
      <c r="BJ102" s="38"/>
      <c r="BK102" s="407">
        <v>0</v>
      </c>
      <c r="BL102" s="38"/>
      <c r="BM102" s="408">
        <v>0</v>
      </c>
      <c r="BN102" s="38"/>
      <c r="BO102" s="408">
        <v>0</v>
      </c>
      <c r="BP102" s="38"/>
      <c r="BQ102" s="408">
        <v>0</v>
      </c>
      <c r="BR102" s="38"/>
      <c r="BS102" s="409">
        <v>0</v>
      </c>
      <c r="BT102" s="38"/>
      <c r="BU102" s="409">
        <v>0</v>
      </c>
      <c r="BV102" s="38"/>
      <c r="BW102" s="409">
        <v>0</v>
      </c>
      <c r="BX102" s="38"/>
      <c r="BY102" s="409">
        <v>0</v>
      </c>
      <c r="BZ102" s="38"/>
      <c r="CA102" s="409">
        <v>0</v>
      </c>
      <c r="CB102" s="38"/>
      <c r="CC102" s="409">
        <v>0</v>
      </c>
      <c r="CD102" s="38"/>
      <c r="CE102" s="409">
        <v>0</v>
      </c>
      <c r="CF102" s="38"/>
      <c r="CG102" s="409">
        <f>[16]BS_PT!$S$25</f>
        <v>0</v>
      </c>
      <c r="CH102" s="38"/>
      <c r="CI102" s="409">
        <v>0</v>
      </c>
      <c r="CJ102" s="38"/>
      <c r="CK102" s="409">
        <v>0</v>
      </c>
      <c r="CL102" s="38"/>
      <c r="CM102" s="409">
        <v>0</v>
      </c>
      <c r="CN102" s="38"/>
      <c r="CO102" s="409">
        <v>159336000</v>
      </c>
      <c r="CP102" s="38"/>
      <c r="CQ102" s="409">
        <v>0</v>
      </c>
      <c r="CR102" s="38"/>
      <c r="CS102" s="409">
        <v>0</v>
      </c>
      <c r="CT102" s="38"/>
      <c r="CU102" s="409">
        <v>0</v>
      </c>
      <c r="CV102" s="38"/>
      <c r="CW102" s="409">
        <v>152429000</v>
      </c>
      <c r="CX102" s="38"/>
      <c r="CY102" s="409">
        <v>230348000</v>
      </c>
      <c r="CZ102" s="38"/>
      <c r="DA102" s="409">
        <v>0</v>
      </c>
      <c r="DB102" s="38"/>
      <c r="DC102" s="536"/>
      <c r="DD102" s="38"/>
      <c r="DE102" s="409">
        <v>1971000</v>
      </c>
      <c r="DF102" s="38"/>
      <c r="DG102" s="409">
        <v>33339000</v>
      </c>
      <c r="DH102" s="38"/>
      <c r="DI102" s="406" t="s">
        <v>253</v>
      </c>
      <c r="DJ102" s="38"/>
      <c r="DK102" s="407">
        <v>0</v>
      </c>
      <c r="DL102" s="38"/>
      <c r="DM102" s="407">
        <v>0</v>
      </c>
      <c r="DN102" s="38"/>
      <c r="DO102" s="407">
        <v>0</v>
      </c>
      <c r="DP102" s="38"/>
      <c r="DQ102" s="407">
        <v>0</v>
      </c>
      <c r="DR102" s="38"/>
      <c r="DS102" s="407">
        <v>0</v>
      </c>
      <c r="DT102" s="38"/>
      <c r="DU102" s="407">
        <v>0</v>
      </c>
      <c r="DV102" s="38"/>
      <c r="DW102" s="407">
        <v>2397</v>
      </c>
      <c r="DX102" s="38"/>
      <c r="DY102" s="407">
        <v>3723</v>
      </c>
      <c r="DZ102" s="38"/>
      <c r="EA102" s="407">
        <v>617</v>
      </c>
      <c r="EB102" s="38"/>
      <c r="EC102" s="407">
        <v>0</v>
      </c>
      <c r="ED102" s="38"/>
      <c r="EE102" s="407">
        <v>0</v>
      </c>
      <c r="EF102" s="38"/>
      <c r="EG102" s="407">
        <v>0</v>
      </c>
      <c r="EH102" s="38"/>
      <c r="EI102" s="407">
        <v>0</v>
      </c>
      <c r="EJ102" s="38"/>
      <c r="EK102" s="407">
        <v>0</v>
      </c>
      <c r="EL102" s="38"/>
      <c r="EM102" s="407">
        <v>27673</v>
      </c>
      <c r="EN102" s="38"/>
      <c r="EO102" s="407">
        <v>65343</v>
      </c>
      <c r="EP102" s="38"/>
      <c r="EQ102" s="407">
        <v>175908</v>
      </c>
      <c r="ER102" s="38"/>
      <c r="ES102" s="407">
        <v>124292</v>
      </c>
      <c r="ET102" s="38"/>
      <c r="EU102" s="407">
        <v>255181</v>
      </c>
      <c r="EV102" s="38"/>
      <c r="EW102" s="407">
        <v>258133</v>
      </c>
      <c r="EX102" s="38"/>
      <c r="EY102" s="407">
        <v>0</v>
      </c>
      <c r="EZ102" s="38"/>
      <c r="FA102" s="407">
        <v>0</v>
      </c>
      <c r="FB102" s="38"/>
      <c r="FC102" s="407">
        <v>0</v>
      </c>
      <c r="FD102" s="38"/>
      <c r="FE102" s="407">
        <v>0</v>
      </c>
      <c r="FF102" s="38"/>
      <c r="FG102" s="407">
        <v>0</v>
      </c>
      <c r="FH102" s="38"/>
      <c r="FI102" s="407">
        <v>0</v>
      </c>
      <c r="FJ102" s="38"/>
      <c r="FK102" s="407">
        <v>0</v>
      </c>
      <c r="FL102" s="38"/>
      <c r="FM102" s="407">
        <v>0</v>
      </c>
      <c r="FN102" s="38"/>
      <c r="FO102" s="407">
        <v>0</v>
      </c>
      <c r="FP102" s="38"/>
      <c r="FQ102" s="407">
        <v>0</v>
      </c>
      <c r="FR102" s="38"/>
      <c r="FS102" s="407">
        <v>0</v>
      </c>
      <c r="FT102" s="38"/>
      <c r="FU102" s="407"/>
      <c r="FV102" s="38"/>
      <c r="FW102" s="407"/>
      <c r="FX102" s="38"/>
      <c r="FY102" s="407">
        <v>0</v>
      </c>
      <c r="FZ102" s="38"/>
      <c r="GA102" s="409">
        <v>0</v>
      </c>
      <c r="GB102" s="38"/>
      <c r="GC102" s="409">
        <v>0</v>
      </c>
      <c r="GD102" s="38"/>
      <c r="GE102" s="409">
        <f t="shared" si="71"/>
        <v>0</v>
      </c>
      <c r="GF102" s="38"/>
      <c r="GG102" s="409">
        <f t="shared" si="72"/>
        <v>0</v>
      </c>
      <c r="GH102" s="38"/>
      <c r="GI102" s="409">
        <f t="shared" si="73"/>
        <v>0</v>
      </c>
      <c r="GJ102" s="38"/>
      <c r="GK102" s="409">
        <f t="shared" si="74"/>
        <v>0</v>
      </c>
      <c r="GL102" s="38"/>
      <c r="GM102" s="409">
        <f t="shared" si="75"/>
        <v>0</v>
      </c>
      <c r="GN102" s="38"/>
      <c r="GO102" s="409">
        <f t="shared" si="76"/>
        <v>0</v>
      </c>
      <c r="GP102" s="38"/>
      <c r="GQ102" s="409">
        <f t="shared" si="59"/>
        <v>0</v>
      </c>
      <c r="GR102" s="38"/>
      <c r="GS102" s="409">
        <f t="shared" si="60"/>
        <v>0</v>
      </c>
      <c r="GT102" s="38"/>
      <c r="GU102" s="409">
        <f t="shared" si="61"/>
        <v>0</v>
      </c>
      <c r="GV102" s="38"/>
      <c r="GW102" s="409">
        <f t="shared" si="62"/>
        <v>159336000</v>
      </c>
      <c r="GX102" s="38"/>
      <c r="GY102" s="409">
        <f t="shared" si="63"/>
        <v>0</v>
      </c>
      <c r="GZ102" s="38"/>
      <c r="HA102" s="409">
        <f t="shared" si="64"/>
        <v>0</v>
      </c>
      <c r="HB102" s="38"/>
      <c r="HC102" s="409">
        <f t="shared" si="65"/>
        <v>0</v>
      </c>
      <c r="HD102" s="38"/>
      <c r="HE102" s="409">
        <f t="shared" si="66"/>
        <v>152429000</v>
      </c>
      <c r="HF102" s="38"/>
      <c r="HG102" s="409">
        <f t="shared" si="67"/>
        <v>230348000</v>
      </c>
      <c r="HH102" s="38"/>
      <c r="HI102" s="409">
        <f t="shared" si="68"/>
        <v>0</v>
      </c>
      <c r="HJ102" s="38"/>
      <c r="HK102" s="536"/>
      <c r="HL102" s="38"/>
      <c r="HM102" s="409">
        <f t="shared" si="69"/>
        <v>1971000</v>
      </c>
      <c r="HN102" s="38"/>
      <c r="HO102" s="409">
        <f t="shared" si="70"/>
        <v>33339000</v>
      </c>
    </row>
    <row r="103" spans="1:223" ht="13.5" customHeight="1">
      <c r="A103" s="116" t="s">
        <v>719</v>
      </c>
      <c r="B103" s="25"/>
      <c r="C103" s="142"/>
      <c r="D103" s="25"/>
      <c r="E103" s="142"/>
      <c r="F103" s="25"/>
      <c r="G103" s="142"/>
      <c r="H103" s="25"/>
      <c r="I103" s="142"/>
      <c r="J103" s="25"/>
      <c r="K103" s="142"/>
      <c r="L103" s="25"/>
      <c r="M103" s="142"/>
      <c r="N103" s="25"/>
      <c r="O103" s="142"/>
      <c r="P103" s="25"/>
      <c r="Q103" s="142"/>
      <c r="R103" s="25"/>
      <c r="S103" s="142"/>
      <c r="T103" s="25"/>
      <c r="U103" s="142"/>
      <c r="V103" s="25"/>
      <c r="W103" s="142"/>
      <c r="X103" s="25"/>
      <c r="Y103" s="142"/>
      <c r="Z103" s="25"/>
      <c r="AA103" s="142"/>
      <c r="AB103" s="25"/>
      <c r="AC103" s="142"/>
      <c r="AD103" s="25"/>
      <c r="AE103" s="142"/>
      <c r="AF103" s="25"/>
      <c r="AG103" s="142"/>
      <c r="AH103" s="25"/>
      <c r="AI103" s="142"/>
      <c r="AJ103" s="25"/>
      <c r="AK103" s="142"/>
      <c r="AL103" s="25"/>
      <c r="AM103" s="142"/>
      <c r="AN103" s="25"/>
      <c r="AO103" s="142"/>
      <c r="AP103" s="25"/>
      <c r="AQ103" s="142"/>
      <c r="AR103" s="25"/>
      <c r="AS103" s="142"/>
      <c r="AT103" s="25"/>
      <c r="AU103" s="142"/>
      <c r="AV103" s="25"/>
      <c r="AW103" s="142"/>
      <c r="AX103" s="25"/>
      <c r="AY103" s="142"/>
      <c r="AZ103" s="25"/>
      <c r="BA103" s="142"/>
      <c r="BB103" s="25"/>
      <c r="BC103" s="142"/>
      <c r="BD103" s="25"/>
      <c r="BE103" s="142"/>
      <c r="BF103" s="25"/>
      <c r="BG103" s="142"/>
      <c r="BH103" s="25"/>
      <c r="BI103" s="142"/>
      <c r="BJ103" s="25"/>
      <c r="BK103" s="142"/>
      <c r="BL103" s="25"/>
      <c r="BM103" s="142"/>
      <c r="BN103" s="25"/>
      <c r="BO103" s="142"/>
      <c r="BP103" s="25"/>
      <c r="BQ103" s="142"/>
      <c r="BR103" s="25"/>
      <c r="BS103" s="349"/>
      <c r="BT103" s="25"/>
      <c r="BU103" s="349"/>
      <c r="BV103" s="25"/>
      <c r="BW103" s="349"/>
      <c r="BX103" s="25"/>
      <c r="BY103" s="349"/>
      <c r="BZ103" s="25"/>
      <c r="CA103" s="349"/>
      <c r="CB103" s="25"/>
      <c r="CC103" s="349"/>
      <c r="CD103" s="25"/>
      <c r="CE103" s="349"/>
      <c r="CF103" s="25"/>
      <c r="CG103" s="349"/>
      <c r="CH103" s="25"/>
      <c r="CI103" s="349"/>
      <c r="CJ103" s="25"/>
      <c r="CK103" s="349"/>
      <c r="CL103" s="25"/>
      <c r="CM103" s="349"/>
      <c r="CN103" s="25"/>
      <c r="CO103" s="349"/>
      <c r="CP103" s="25"/>
      <c r="CQ103" s="349"/>
      <c r="CR103" s="25"/>
      <c r="CS103" s="349"/>
      <c r="CT103" s="25"/>
      <c r="CU103" s="349"/>
      <c r="CV103" s="25"/>
      <c r="CW103" s="349"/>
      <c r="CX103" s="25"/>
      <c r="CY103" s="349"/>
      <c r="CZ103" s="25"/>
      <c r="DA103" s="349"/>
      <c r="DB103" s="25"/>
      <c r="DC103" s="535"/>
      <c r="DD103" s="25"/>
      <c r="DE103" s="409">
        <v>18302000</v>
      </c>
      <c r="DF103" s="25"/>
      <c r="DG103" s="409">
        <v>18542000</v>
      </c>
      <c r="DH103" s="25"/>
      <c r="DI103" s="116" t="s">
        <v>687</v>
      </c>
      <c r="DJ103" s="25"/>
      <c r="DK103" s="142"/>
      <c r="DL103" s="25"/>
      <c r="DM103" s="142"/>
      <c r="DN103" s="25"/>
      <c r="DO103" s="142"/>
      <c r="DP103" s="25"/>
      <c r="DQ103" s="142"/>
      <c r="DR103" s="25"/>
      <c r="DS103" s="142"/>
      <c r="DT103" s="25"/>
      <c r="DU103" s="142"/>
      <c r="DV103" s="25"/>
      <c r="DW103" s="142"/>
      <c r="DX103" s="25"/>
      <c r="DY103" s="142"/>
      <c r="DZ103" s="25"/>
      <c r="EA103" s="142"/>
      <c r="EB103" s="25"/>
      <c r="EC103" s="142"/>
      <c r="ED103" s="25"/>
      <c r="EE103" s="142"/>
      <c r="EF103" s="25"/>
      <c r="EG103" s="142"/>
      <c r="EH103" s="25"/>
      <c r="EI103" s="142"/>
      <c r="EJ103" s="25"/>
      <c r="EK103" s="142"/>
      <c r="EL103" s="25"/>
      <c r="EM103" s="142"/>
      <c r="EN103" s="25"/>
      <c r="EO103" s="142"/>
      <c r="EP103" s="25"/>
      <c r="EQ103" s="142"/>
      <c r="ER103" s="25"/>
      <c r="ES103" s="142"/>
      <c r="ET103" s="25"/>
      <c r="EU103" s="142"/>
      <c r="EV103" s="25"/>
      <c r="EW103" s="142"/>
      <c r="EX103" s="25"/>
      <c r="EY103" s="142"/>
      <c r="EZ103" s="25"/>
      <c r="FA103" s="142"/>
      <c r="FB103" s="25"/>
      <c r="FC103" s="142"/>
      <c r="FD103" s="25"/>
      <c r="FE103" s="142"/>
      <c r="FF103" s="25"/>
      <c r="FG103" s="142"/>
      <c r="FH103" s="25"/>
      <c r="FI103" s="142"/>
      <c r="FJ103" s="25"/>
      <c r="FK103" s="142"/>
      <c r="FL103" s="25"/>
      <c r="FM103" s="142"/>
      <c r="FN103" s="25"/>
      <c r="FO103" s="142"/>
      <c r="FP103" s="25"/>
      <c r="FQ103" s="142"/>
      <c r="FR103" s="25"/>
      <c r="FS103" s="142"/>
      <c r="FT103" s="25"/>
      <c r="FU103" s="142"/>
      <c r="FV103" s="25"/>
      <c r="FW103" s="142"/>
      <c r="FX103" s="25"/>
      <c r="FY103" s="142"/>
      <c r="FZ103" s="25"/>
      <c r="GA103" s="349"/>
      <c r="GB103" s="25"/>
      <c r="GC103" s="349"/>
      <c r="GD103" s="25"/>
      <c r="GE103" s="349"/>
      <c r="GF103" s="25"/>
      <c r="GG103" s="349"/>
      <c r="GH103" s="25"/>
      <c r="GI103" s="349"/>
      <c r="GJ103" s="25"/>
      <c r="GK103" s="349"/>
      <c r="GL103" s="25"/>
      <c r="GM103" s="349"/>
      <c r="GN103" s="25"/>
      <c r="GO103" s="349"/>
      <c r="GP103" s="25"/>
      <c r="GQ103" s="349"/>
      <c r="GR103" s="25"/>
      <c r="GS103" s="349"/>
      <c r="GT103" s="25"/>
      <c r="GU103" s="349"/>
      <c r="GV103" s="25"/>
      <c r="GW103" s="349"/>
      <c r="GX103" s="25"/>
      <c r="GY103" s="349"/>
      <c r="GZ103" s="25"/>
      <c r="HA103" s="349"/>
      <c r="HB103" s="25"/>
      <c r="HC103" s="349"/>
      <c r="HD103" s="25"/>
      <c r="HE103" s="349"/>
      <c r="HF103" s="25"/>
      <c r="HG103" s="349"/>
      <c r="HH103" s="25"/>
      <c r="HI103" s="349"/>
      <c r="HJ103" s="25"/>
      <c r="HK103" s="535"/>
      <c r="HL103" s="25"/>
      <c r="HM103" s="349">
        <f t="shared" si="69"/>
        <v>18302000</v>
      </c>
      <c r="HN103" s="25"/>
      <c r="HO103" s="349">
        <f t="shared" si="70"/>
        <v>18542000</v>
      </c>
    </row>
    <row r="104" spans="1:223" ht="13.5" customHeight="1">
      <c r="A104" s="406" t="s">
        <v>733</v>
      </c>
      <c r="B104" s="38"/>
      <c r="C104" s="407">
        <v>0</v>
      </c>
      <c r="D104" s="38"/>
      <c r="E104" s="407">
        <v>0</v>
      </c>
      <c r="F104" s="38"/>
      <c r="G104" s="407">
        <v>0</v>
      </c>
      <c r="H104" s="38"/>
      <c r="I104" s="407"/>
      <c r="J104" s="38"/>
      <c r="K104" s="407"/>
      <c r="L104" s="38"/>
      <c r="M104" s="407">
        <v>0</v>
      </c>
      <c r="N104" s="38"/>
      <c r="O104" s="407">
        <v>0</v>
      </c>
      <c r="P104" s="38"/>
      <c r="Q104" s="407">
        <v>0</v>
      </c>
      <c r="R104" s="38"/>
      <c r="S104" s="407">
        <v>0</v>
      </c>
      <c r="T104" s="38"/>
      <c r="U104" s="407">
        <v>6386</v>
      </c>
      <c r="V104" s="38"/>
      <c r="W104" s="407">
        <v>6386</v>
      </c>
      <c r="X104" s="38"/>
      <c r="Y104" s="407">
        <v>18174</v>
      </c>
      <c r="Z104" s="38"/>
      <c r="AA104" s="407">
        <v>22194</v>
      </c>
      <c r="AB104" s="38"/>
      <c r="AC104" s="407">
        <v>40222</v>
      </c>
      <c r="AD104" s="38"/>
      <c r="AE104" s="407">
        <v>29251</v>
      </c>
      <c r="AF104" s="38"/>
      <c r="AG104" s="407">
        <v>18376</v>
      </c>
      <c r="AH104" s="38"/>
      <c r="AI104" s="407">
        <v>39059</v>
      </c>
      <c r="AJ104" s="38"/>
      <c r="AK104" s="407">
        <v>10992</v>
      </c>
      <c r="AL104" s="38"/>
      <c r="AM104" s="407">
        <v>36004</v>
      </c>
      <c r="AN104" s="38"/>
      <c r="AO104" s="407">
        <v>38559</v>
      </c>
      <c r="AP104" s="38"/>
      <c r="AQ104" s="407">
        <v>82899</v>
      </c>
      <c r="AR104" s="38"/>
      <c r="AS104" s="407">
        <v>59125</v>
      </c>
      <c r="AT104" s="38"/>
      <c r="AU104" s="407">
        <v>14080</v>
      </c>
      <c r="AV104" s="38"/>
      <c r="AW104" s="407">
        <v>19796</v>
      </c>
      <c r="AX104" s="38"/>
      <c r="AY104" s="407">
        <v>38197</v>
      </c>
      <c r="AZ104" s="38"/>
      <c r="BA104" s="407">
        <v>36762</v>
      </c>
      <c r="BB104" s="38"/>
      <c r="BC104" s="407">
        <v>14207</v>
      </c>
      <c r="BD104" s="38"/>
      <c r="BE104" s="407">
        <v>18699</v>
      </c>
      <c r="BF104" s="38"/>
      <c r="BG104" s="407">
        <v>30686</v>
      </c>
      <c r="BH104" s="38"/>
      <c r="BI104" s="407">
        <v>20013</v>
      </c>
      <c r="BJ104" s="38"/>
      <c r="BK104" s="407">
        <v>34680.495999999999</v>
      </c>
      <c r="BL104" s="38"/>
      <c r="BM104" s="408">
        <v>5578</v>
      </c>
      <c r="BN104" s="38"/>
      <c r="BO104" s="408">
        <v>5578.4280999999992</v>
      </c>
      <c r="BP104" s="38"/>
      <c r="BQ104" s="408">
        <v>78371.774560000005</v>
      </c>
      <c r="BR104" s="38"/>
      <c r="BS104" s="409">
        <v>7812000</v>
      </c>
      <c r="BT104" s="38"/>
      <c r="BU104" s="409">
        <v>100000</v>
      </c>
      <c r="BV104" s="38"/>
      <c r="BW104" s="409">
        <v>240032000</v>
      </c>
      <c r="BX104" s="38"/>
      <c r="BY104" s="409">
        <v>226793000</v>
      </c>
      <c r="BZ104" s="38"/>
      <c r="CA104" s="409">
        <v>119684000</v>
      </c>
      <c r="CB104" s="38"/>
      <c r="CC104" s="409">
        <v>49978000</v>
      </c>
      <c r="CD104" s="38"/>
      <c r="CE104" s="409">
        <v>137319000</v>
      </c>
      <c r="CF104" s="38"/>
      <c r="CG104" s="409">
        <f>[16]BS_PT!$S$26</f>
        <v>50641000</v>
      </c>
      <c r="CH104" s="38"/>
      <c r="CI104" s="409">
        <v>16086000</v>
      </c>
      <c r="CJ104" s="38"/>
      <c r="CK104" s="409">
        <v>208000</v>
      </c>
      <c r="CL104" s="38"/>
      <c r="CM104" s="409">
        <v>114983000</v>
      </c>
      <c r="CN104" s="38"/>
      <c r="CO104" s="409">
        <v>68725000</v>
      </c>
      <c r="CP104" s="38"/>
      <c r="CQ104" s="409">
        <v>133395000</v>
      </c>
      <c r="CR104" s="38"/>
      <c r="CS104" s="409">
        <v>128081000</v>
      </c>
      <c r="CT104" s="38"/>
      <c r="CU104" s="409">
        <v>128081000</v>
      </c>
      <c r="CV104" s="38"/>
      <c r="CW104" s="409">
        <v>16830000</v>
      </c>
      <c r="CX104" s="38"/>
      <c r="CY104" s="409">
        <v>16871000</v>
      </c>
      <c r="CZ104" s="38"/>
      <c r="DA104" s="409">
        <v>17173000</v>
      </c>
      <c r="DB104" s="38"/>
      <c r="DC104" s="536"/>
      <c r="DD104" s="38"/>
      <c r="DE104" s="409">
        <v>85319000</v>
      </c>
      <c r="DF104" s="38"/>
      <c r="DG104" s="409">
        <v>23201000</v>
      </c>
      <c r="DH104" s="38"/>
      <c r="DI104" s="406" t="s">
        <v>225</v>
      </c>
      <c r="DJ104" s="38"/>
      <c r="DK104" s="407">
        <v>0</v>
      </c>
      <c r="DL104" s="38"/>
      <c r="DM104" s="407">
        <v>0</v>
      </c>
      <c r="DN104" s="38"/>
      <c r="DO104" s="407">
        <v>0</v>
      </c>
      <c r="DP104" s="38"/>
      <c r="DQ104" s="407">
        <v>0</v>
      </c>
      <c r="DR104" s="38"/>
      <c r="DS104" s="407">
        <v>0</v>
      </c>
      <c r="DT104" s="38"/>
      <c r="DU104" s="407">
        <v>0</v>
      </c>
      <c r="DV104" s="38"/>
      <c r="DW104" s="407">
        <v>0</v>
      </c>
      <c r="DX104" s="38"/>
      <c r="DY104" s="407">
        <v>0</v>
      </c>
      <c r="DZ104" s="38"/>
      <c r="EA104" s="407">
        <v>0</v>
      </c>
      <c r="EB104" s="38"/>
      <c r="EC104" s="407">
        <v>6386</v>
      </c>
      <c r="ED104" s="38"/>
      <c r="EE104" s="407">
        <v>6386</v>
      </c>
      <c r="EF104" s="38"/>
      <c r="EG104" s="407">
        <v>18174</v>
      </c>
      <c r="EH104" s="38"/>
      <c r="EI104" s="407">
        <v>22194</v>
      </c>
      <c r="EJ104" s="38"/>
      <c r="EK104" s="407">
        <v>40222</v>
      </c>
      <c r="EL104" s="38"/>
      <c r="EM104" s="407">
        <v>29251</v>
      </c>
      <c r="EN104" s="38"/>
      <c r="EO104" s="407">
        <v>18376</v>
      </c>
      <c r="EP104" s="38"/>
      <c r="EQ104" s="407">
        <v>39059</v>
      </c>
      <c r="ER104" s="38"/>
      <c r="ES104" s="407">
        <v>10992</v>
      </c>
      <c r="ET104" s="38"/>
      <c r="EU104" s="407">
        <v>36004</v>
      </c>
      <c r="EV104" s="38"/>
      <c r="EW104" s="407">
        <v>38559</v>
      </c>
      <c r="EX104" s="38"/>
      <c r="EY104" s="407">
        <v>82899</v>
      </c>
      <c r="EZ104" s="38"/>
      <c r="FA104" s="407">
        <v>59125</v>
      </c>
      <c r="FB104" s="38"/>
      <c r="FC104" s="407">
        <v>14080</v>
      </c>
      <c r="FD104" s="38"/>
      <c r="FE104" s="407">
        <v>19796</v>
      </c>
      <c r="FF104" s="38"/>
      <c r="FG104" s="407">
        <v>38197</v>
      </c>
      <c r="FH104" s="38"/>
      <c r="FI104" s="407">
        <v>36762</v>
      </c>
      <c r="FJ104" s="38"/>
      <c r="FK104" s="407">
        <v>14207</v>
      </c>
      <c r="FL104" s="38"/>
      <c r="FM104" s="407">
        <v>18699</v>
      </c>
      <c r="FN104" s="38"/>
      <c r="FO104" s="407">
        <v>30686</v>
      </c>
      <c r="FP104" s="38"/>
      <c r="FQ104" s="407">
        <v>20013</v>
      </c>
      <c r="FR104" s="38"/>
      <c r="FS104" s="407">
        <v>34680.495999999999</v>
      </c>
      <c r="FT104" s="38"/>
      <c r="FU104" s="407">
        <v>5578</v>
      </c>
      <c r="FV104" s="38"/>
      <c r="FW104" s="407">
        <v>5578.4280999999992</v>
      </c>
      <c r="FX104" s="38"/>
      <c r="FY104" s="407">
        <v>78371.774560000005</v>
      </c>
      <c r="FZ104" s="38"/>
      <c r="GA104" s="409">
        <v>7812000</v>
      </c>
      <c r="GB104" s="38"/>
      <c r="GC104" s="409">
        <v>100000</v>
      </c>
      <c r="GD104" s="38"/>
      <c r="GE104" s="409">
        <f t="shared" si="71"/>
        <v>240032000</v>
      </c>
      <c r="GF104" s="38"/>
      <c r="GG104" s="409">
        <f t="shared" si="72"/>
        <v>226793000</v>
      </c>
      <c r="GH104" s="38"/>
      <c r="GI104" s="409">
        <f t="shared" si="73"/>
        <v>119684000</v>
      </c>
      <c r="GJ104" s="38"/>
      <c r="GK104" s="409">
        <f t="shared" si="74"/>
        <v>49978000</v>
      </c>
      <c r="GL104" s="38"/>
      <c r="GM104" s="409">
        <f t="shared" si="75"/>
        <v>137319000</v>
      </c>
      <c r="GN104" s="38"/>
      <c r="GO104" s="409">
        <f t="shared" si="76"/>
        <v>50641000</v>
      </c>
      <c r="GP104" s="38"/>
      <c r="GQ104" s="409">
        <f t="shared" si="59"/>
        <v>16086000</v>
      </c>
      <c r="GR104" s="38"/>
      <c r="GS104" s="409">
        <f t="shared" si="60"/>
        <v>208000</v>
      </c>
      <c r="GT104" s="38"/>
      <c r="GU104" s="409">
        <f t="shared" si="61"/>
        <v>114983000</v>
      </c>
      <c r="GV104" s="38"/>
      <c r="GW104" s="409">
        <f t="shared" si="62"/>
        <v>68725000</v>
      </c>
      <c r="GX104" s="38"/>
      <c r="GY104" s="409">
        <f t="shared" si="63"/>
        <v>133395000</v>
      </c>
      <c r="GZ104" s="38"/>
      <c r="HA104" s="409">
        <f t="shared" si="64"/>
        <v>128081000</v>
      </c>
      <c r="HB104" s="38"/>
      <c r="HC104" s="409">
        <f t="shared" si="65"/>
        <v>128081000</v>
      </c>
      <c r="HD104" s="38"/>
      <c r="HE104" s="409">
        <f t="shared" si="66"/>
        <v>16830000</v>
      </c>
      <c r="HF104" s="38"/>
      <c r="HG104" s="409">
        <f>+CY104</f>
        <v>16871000</v>
      </c>
      <c r="HH104" s="38"/>
      <c r="HI104" s="409">
        <f>+DA104</f>
        <v>17173000</v>
      </c>
      <c r="HJ104" s="38"/>
      <c r="HK104" s="536"/>
      <c r="HL104" s="38"/>
      <c r="HM104" s="409">
        <f t="shared" si="69"/>
        <v>85319000</v>
      </c>
      <c r="HN104" s="38"/>
      <c r="HO104" s="409">
        <f t="shared" si="70"/>
        <v>23201000</v>
      </c>
    </row>
    <row r="105" spans="1:223" ht="13.5" customHeight="1">
      <c r="A105" s="116" t="s">
        <v>162</v>
      </c>
      <c r="B105" s="25"/>
      <c r="C105" s="142">
        <v>4512</v>
      </c>
      <c r="D105" s="25"/>
      <c r="E105" s="142">
        <v>4465</v>
      </c>
      <c r="F105" s="25"/>
      <c r="G105" s="142">
        <v>5521</v>
      </c>
      <c r="H105" s="25"/>
      <c r="I105" s="142">
        <v>38079</v>
      </c>
      <c r="J105" s="25"/>
      <c r="K105" s="142">
        <v>39464</v>
      </c>
      <c r="L105" s="25"/>
      <c r="M105" s="142">
        <v>28468</v>
      </c>
      <c r="N105" s="25"/>
      <c r="O105" s="142">
        <v>59698</v>
      </c>
      <c r="P105" s="25"/>
      <c r="Q105" s="142">
        <v>44993</v>
      </c>
      <c r="R105" s="25"/>
      <c r="S105" s="142">
        <v>48785</v>
      </c>
      <c r="T105" s="25"/>
      <c r="U105" s="142">
        <v>50463</v>
      </c>
      <c r="V105" s="25"/>
      <c r="W105" s="142">
        <v>51186</v>
      </c>
      <c r="X105" s="25"/>
      <c r="Y105" s="142">
        <v>42340</v>
      </c>
      <c r="Z105" s="25"/>
      <c r="AA105" s="142">
        <v>46391</v>
      </c>
      <c r="AB105" s="25"/>
      <c r="AC105" s="142">
        <v>47602</v>
      </c>
      <c r="AD105" s="25"/>
      <c r="AE105" s="142">
        <v>48683</v>
      </c>
      <c r="AF105" s="25"/>
      <c r="AG105" s="142">
        <v>53120</v>
      </c>
      <c r="AH105" s="25"/>
      <c r="AI105" s="142">
        <v>55687</v>
      </c>
      <c r="AJ105" s="25"/>
      <c r="AK105" s="142">
        <v>55779</v>
      </c>
      <c r="AL105" s="25"/>
      <c r="AM105" s="142">
        <v>55272</v>
      </c>
      <c r="AN105" s="25"/>
      <c r="AO105" s="142">
        <v>37078</v>
      </c>
      <c r="AP105" s="25"/>
      <c r="AQ105" s="142">
        <v>37847</v>
      </c>
      <c r="AR105" s="25"/>
      <c r="AS105" s="142">
        <v>37076</v>
      </c>
      <c r="AT105" s="25"/>
      <c r="AU105" s="142">
        <v>38985</v>
      </c>
      <c r="AV105" s="25"/>
      <c r="AW105" s="142">
        <v>40511</v>
      </c>
      <c r="AX105" s="25"/>
      <c r="AY105" s="142">
        <v>46567</v>
      </c>
      <c r="AZ105" s="25"/>
      <c r="BA105" s="142">
        <v>54578</v>
      </c>
      <c r="BB105" s="25"/>
      <c r="BC105" s="142">
        <v>52426</v>
      </c>
      <c r="BD105" s="25"/>
      <c r="BE105" s="142">
        <v>51959</v>
      </c>
      <c r="BF105" s="25"/>
      <c r="BG105" s="142">
        <v>46778</v>
      </c>
      <c r="BH105" s="25"/>
      <c r="BI105" s="142">
        <v>52283</v>
      </c>
      <c r="BJ105" s="25"/>
      <c r="BK105" s="142">
        <v>47934.305</v>
      </c>
      <c r="BL105" s="25"/>
      <c r="BM105" s="142">
        <v>43837.446830000001</v>
      </c>
      <c r="BN105" s="25"/>
      <c r="BO105" s="142">
        <v>49148.165259999994</v>
      </c>
      <c r="BP105" s="25"/>
      <c r="BQ105" s="142">
        <v>44669.05197</v>
      </c>
      <c r="BR105" s="25"/>
      <c r="BS105" s="349">
        <v>45718000</v>
      </c>
      <c r="BT105" s="25"/>
      <c r="BU105" s="349">
        <v>62605000</v>
      </c>
      <c r="BV105" s="25"/>
      <c r="BW105" s="349">
        <v>59804000</v>
      </c>
      <c r="BX105" s="25"/>
      <c r="BY105" s="349">
        <v>144882000</v>
      </c>
      <c r="BZ105" s="25"/>
      <c r="CA105" s="349">
        <v>141779000</v>
      </c>
      <c r="CB105" s="25"/>
      <c r="CC105" s="349">
        <v>74667000</v>
      </c>
      <c r="CD105" s="25"/>
      <c r="CE105" s="349">
        <v>123173000</v>
      </c>
      <c r="CF105" s="25"/>
      <c r="CG105" s="349">
        <f>[16]BS_PT!$S$28</f>
        <v>44520000</v>
      </c>
      <c r="CH105" s="25"/>
      <c r="CI105" s="349">
        <v>39826000</v>
      </c>
      <c r="CJ105" s="25"/>
      <c r="CK105" s="349">
        <v>41138000</v>
      </c>
      <c r="CL105" s="25"/>
      <c r="CM105" s="349">
        <v>36032000</v>
      </c>
      <c r="CN105" s="25"/>
      <c r="CO105" s="349">
        <v>39434000</v>
      </c>
      <c r="CP105" s="25"/>
      <c r="CQ105" s="349">
        <v>38053000</v>
      </c>
      <c r="CR105" s="25"/>
      <c r="CS105" s="349">
        <v>40767000</v>
      </c>
      <c r="CT105" s="25"/>
      <c r="CU105" s="349">
        <v>40461000</v>
      </c>
      <c r="CV105" s="25"/>
      <c r="CW105" s="349">
        <v>52019000</v>
      </c>
      <c r="CX105" s="25"/>
      <c r="CY105" s="349">
        <v>185061000</v>
      </c>
      <c r="CZ105" s="25"/>
      <c r="DA105" s="349">
        <v>50814000</v>
      </c>
      <c r="DB105" s="25"/>
      <c r="DC105" s="535"/>
      <c r="DD105" s="25"/>
      <c r="DE105" s="349">
        <v>51633000</v>
      </c>
      <c r="DF105" s="25"/>
      <c r="DG105" s="349">
        <v>33457000</v>
      </c>
      <c r="DH105" s="25"/>
      <c r="DI105" s="116" t="s">
        <v>153</v>
      </c>
      <c r="DJ105" s="25"/>
      <c r="DK105" s="142">
        <v>4512</v>
      </c>
      <c r="DL105" s="25"/>
      <c r="DM105" s="142">
        <v>4465</v>
      </c>
      <c r="DN105" s="25"/>
      <c r="DO105" s="142">
        <v>5521</v>
      </c>
      <c r="DP105" s="25"/>
      <c r="DQ105" s="142">
        <v>38079</v>
      </c>
      <c r="DR105" s="25"/>
      <c r="DS105" s="142">
        <v>39464</v>
      </c>
      <c r="DT105" s="25"/>
      <c r="DU105" s="142">
        <v>28468</v>
      </c>
      <c r="DV105" s="25"/>
      <c r="DW105" s="142">
        <v>59698</v>
      </c>
      <c r="DX105" s="25"/>
      <c r="DY105" s="142">
        <v>44993</v>
      </c>
      <c r="DZ105" s="25"/>
      <c r="EA105" s="142">
        <v>48785</v>
      </c>
      <c r="EB105" s="25"/>
      <c r="EC105" s="142">
        <v>50463</v>
      </c>
      <c r="ED105" s="25"/>
      <c r="EE105" s="142">
        <v>51186</v>
      </c>
      <c r="EF105" s="25"/>
      <c r="EG105" s="142">
        <v>42340</v>
      </c>
      <c r="EH105" s="25"/>
      <c r="EI105" s="142">
        <v>46391</v>
      </c>
      <c r="EJ105" s="25"/>
      <c r="EK105" s="142">
        <v>47602</v>
      </c>
      <c r="EL105" s="25"/>
      <c r="EM105" s="142">
        <v>48683</v>
      </c>
      <c r="EN105" s="25"/>
      <c r="EO105" s="142">
        <v>53120</v>
      </c>
      <c r="EP105" s="25"/>
      <c r="EQ105" s="142">
        <v>55687</v>
      </c>
      <c r="ER105" s="25"/>
      <c r="ES105" s="142">
        <v>55779</v>
      </c>
      <c r="ET105" s="25"/>
      <c r="EU105" s="142">
        <v>55272</v>
      </c>
      <c r="EV105" s="25"/>
      <c r="EW105" s="142">
        <v>37078</v>
      </c>
      <c r="EX105" s="25"/>
      <c r="EY105" s="142">
        <v>37847</v>
      </c>
      <c r="EZ105" s="25"/>
      <c r="FA105" s="142">
        <v>37076</v>
      </c>
      <c r="FB105" s="25"/>
      <c r="FC105" s="142">
        <v>38985</v>
      </c>
      <c r="FD105" s="25"/>
      <c r="FE105" s="142">
        <v>40511</v>
      </c>
      <c r="FF105" s="25"/>
      <c r="FG105" s="142">
        <v>46567</v>
      </c>
      <c r="FH105" s="25"/>
      <c r="FI105" s="142">
        <v>54578</v>
      </c>
      <c r="FJ105" s="25"/>
      <c r="FK105" s="142">
        <v>52426</v>
      </c>
      <c r="FL105" s="25"/>
      <c r="FM105" s="142">
        <v>51959</v>
      </c>
      <c r="FN105" s="25"/>
      <c r="FO105" s="142">
        <v>46778</v>
      </c>
      <c r="FP105" s="25"/>
      <c r="FQ105" s="142">
        <v>52283</v>
      </c>
      <c r="FR105" s="25"/>
      <c r="FS105" s="142">
        <v>47934.305</v>
      </c>
      <c r="FT105" s="25"/>
      <c r="FU105" s="142">
        <v>43837.446830000001</v>
      </c>
      <c r="FV105" s="25"/>
      <c r="FW105" s="142">
        <v>49148.165259999994</v>
      </c>
      <c r="FX105" s="25"/>
      <c r="FY105" s="142">
        <v>44669.05197</v>
      </c>
      <c r="FZ105" s="25"/>
      <c r="GA105" s="349">
        <v>45718000</v>
      </c>
      <c r="GB105" s="25"/>
      <c r="GC105" s="349">
        <v>62605000</v>
      </c>
      <c r="GD105" s="25"/>
      <c r="GE105" s="349">
        <f t="shared" si="71"/>
        <v>59804000</v>
      </c>
      <c r="GF105" s="25"/>
      <c r="GG105" s="349">
        <f t="shared" si="72"/>
        <v>144882000</v>
      </c>
      <c r="GH105" s="25"/>
      <c r="GI105" s="349">
        <f t="shared" si="73"/>
        <v>141779000</v>
      </c>
      <c r="GJ105" s="25"/>
      <c r="GK105" s="349">
        <f t="shared" si="74"/>
        <v>74667000</v>
      </c>
      <c r="GL105" s="25"/>
      <c r="GM105" s="349">
        <f t="shared" si="75"/>
        <v>123173000</v>
      </c>
      <c r="GN105" s="25"/>
      <c r="GO105" s="349">
        <f t="shared" si="76"/>
        <v>44520000</v>
      </c>
      <c r="GP105" s="25"/>
      <c r="GQ105" s="349">
        <f t="shared" si="59"/>
        <v>39826000</v>
      </c>
      <c r="GR105" s="25"/>
      <c r="GS105" s="349">
        <f t="shared" si="60"/>
        <v>41138000</v>
      </c>
      <c r="GT105" s="25"/>
      <c r="GU105" s="349">
        <f t="shared" si="61"/>
        <v>36032000</v>
      </c>
      <c r="GV105" s="25"/>
      <c r="GW105" s="349">
        <f t="shared" si="62"/>
        <v>39434000</v>
      </c>
      <c r="GX105" s="25"/>
      <c r="GY105" s="349">
        <f t="shared" si="63"/>
        <v>38053000</v>
      </c>
      <c r="GZ105" s="25"/>
      <c r="HA105" s="349">
        <f t="shared" si="64"/>
        <v>40767000</v>
      </c>
      <c r="HB105" s="25"/>
      <c r="HC105" s="349">
        <f t="shared" si="65"/>
        <v>40461000</v>
      </c>
      <c r="HD105" s="25"/>
      <c r="HE105" s="349">
        <f t="shared" si="66"/>
        <v>52019000</v>
      </c>
      <c r="HF105" s="25"/>
      <c r="HG105" s="349">
        <f>+CY105</f>
        <v>185061000</v>
      </c>
      <c r="HH105" s="25"/>
      <c r="HI105" s="349">
        <f>+DA105</f>
        <v>50814000</v>
      </c>
      <c r="HJ105" s="25"/>
      <c r="HK105" s="535"/>
      <c r="HL105" s="25"/>
      <c r="HM105" s="349">
        <f t="shared" si="69"/>
        <v>51633000</v>
      </c>
      <c r="HN105" s="25"/>
      <c r="HO105" s="349">
        <f t="shared" si="70"/>
        <v>33457000</v>
      </c>
    </row>
    <row r="106" spans="1:223" ht="13.5" customHeight="1">
      <c r="A106" s="112" t="s">
        <v>90</v>
      </c>
      <c r="B106" s="37"/>
      <c r="C106" s="113">
        <v>761251</v>
      </c>
      <c r="D106" s="37"/>
      <c r="E106" s="113">
        <v>472806</v>
      </c>
      <c r="F106" s="37"/>
      <c r="G106" s="113">
        <v>604254</v>
      </c>
      <c r="H106" s="37"/>
      <c r="I106" s="113">
        <v>742527</v>
      </c>
      <c r="J106" s="37"/>
      <c r="K106" s="113">
        <v>934750</v>
      </c>
      <c r="L106" s="37"/>
      <c r="M106" s="113">
        <v>1761987</v>
      </c>
      <c r="N106" s="37"/>
      <c r="O106" s="113">
        <v>2983200</v>
      </c>
      <c r="P106" s="37"/>
      <c r="Q106" s="113">
        <v>2759673</v>
      </c>
      <c r="R106" s="37"/>
      <c r="S106" s="113">
        <v>2717412</v>
      </c>
      <c r="T106" s="37"/>
      <c r="U106" s="113">
        <v>893181</v>
      </c>
      <c r="V106" s="37"/>
      <c r="W106" s="113">
        <v>909632</v>
      </c>
      <c r="X106" s="37"/>
      <c r="Y106" s="113">
        <v>728194</v>
      </c>
      <c r="Z106" s="37"/>
      <c r="AA106" s="113">
        <v>1038559</v>
      </c>
      <c r="AB106" s="37"/>
      <c r="AC106" s="113">
        <v>777616</v>
      </c>
      <c r="AD106" s="37"/>
      <c r="AE106" s="113">
        <v>1184746</v>
      </c>
      <c r="AF106" s="37"/>
      <c r="AG106" s="113">
        <v>627765</v>
      </c>
      <c r="AH106" s="37"/>
      <c r="AI106" s="113">
        <v>1154020</v>
      </c>
      <c r="AJ106" s="37"/>
      <c r="AK106" s="113">
        <v>1104352</v>
      </c>
      <c r="AL106" s="37"/>
      <c r="AM106" s="113">
        <v>1138235</v>
      </c>
      <c r="AN106" s="37"/>
      <c r="AO106" s="113">
        <v>842492</v>
      </c>
      <c r="AP106" s="37"/>
      <c r="AQ106" s="113">
        <v>919405</v>
      </c>
      <c r="AR106" s="37"/>
      <c r="AS106" s="113">
        <v>633694</v>
      </c>
      <c r="AT106" s="37"/>
      <c r="AU106" s="113">
        <v>885761</v>
      </c>
      <c r="AV106" s="37"/>
      <c r="AW106" s="113">
        <v>660812</v>
      </c>
      <c r="AX106" s="37"/>
      <c r="AY106" s="113">
        <v>1041107</v>
      </c>
      <c r="AZ106" s="37"/>
      <c r="BA106" s="113">
        <v>1056986</v>
      </c>
      <c r="BB106" s="37"/>
      <c r="BC106" s="113">
        <v>1364424</v>
      </c>
      <c r="BD106" s="37"/>
      <c r="BE106" s="113">
        <v>918688</v>
      </c>
      <c r="BF106" s="37"/>
      <c r="BG106" s="113">
        <v>1195751</v>
      </c>
      <c r="BH106" s="37"/>
      <c r="BI106" s="113">
        <v>1107998</v>
      </c>
      <c r="BJ106" s="37"/>
      <c r="BK106" s="113">
        <v>1757744.6259999999</v>
      </c>
      <c r="BL106" s="37"/>
      <c r="BM106" s="113">
        <v>1063776</v>
      </c>
      <c r="BN106" s="37"/>
      <c r="BO106" s="113">
        <v>1437509.4752799999</v>
      </c>
      <c r="BP106" s="37"/>
      <c r="BQ106" s="113">
        <v>2511215.3992899996</v>
      </c>
      <c r="BR106" s="37"/>
      <c r="BS106" s="348">
        <v>2313829000</v>
      </c>
      <c r="BT106" s="37"/>
      <c r="BU106" s="348">
        <v>2712454000</v>
      </c>
      <c r="BV106" s="37"/>
      <c r="BW106" s="348">
        <v>2254701000</v>
      </c>
      <c r="BX106" s="37"/>
      <c r="BY106" s="348">
        <v>2858776000</v>
      </c>
      <c r="BZ106" s="37"/>
      <c r="CA106" s="348">
        <v>2381810000</v>
      </c>
      <c r="CB106" s="37"/>
      <c r="CC106" s="348">
        <v>1359411000</v>
      </c>
      <c r="CD106" s="37"/>
      <c r="CE106" s="348">
        <v>1650437000</v>
      </c>
      <c r="CF106" s="37"/>
      <c r="CG106" s="348">
        <f>[16]BS_PT!$S$29</f>
        <v>1139093000</v>
      </c>
      <c r="CH106" s="37"/>
      <c r="CI106" s="348">
        <v>1392022000</v>
      </c>
      <c r="CJ106" s="37"/>
      <c r="CK106" s="348">
        <v>814455000</v>
      </c>
      <c r="CL106" s="37"/>
      <c r="CM106" s="348">
        <v>1980859000</v>
      </c>
      <c r="CN106" s="37"/>
      <c r="CO106" s="348">
        <f>SUM(CO95:CO105)</f>
        <v>3953127000</v>
      </c>
      <c r="CP106" s="37"/>
      <c r="CQ106" s="348">
        <v>2224169000</v>
      </c>
      <c r="CR106" s="37"/>
      <c r="CS106" s="348">
        <f>SUM(CS95:CS105)</f>
        <v>1716459000</v>
      </c>
      <c r="CT106" s="37"/>
      <c r="CU106" s="348">
        <f>SUM(CU95:CU105)</f>
        <v>1727710000</v>
      </c>
      <c r="CV106" s="37"/>
      <c r="CW106" s="348">
        <v>2156675000</v>
      </c>
      <c r="CX106" s="37"/>
      <c r="CY106" s="348">
        <f>SUM(CY95:CY105)</f>
        <v>2756630000</v>
      </c>
      <c r="CZ106" s="37"/>
      <c r="DA106" s="348">
        <v>1951686000</v>
      </c>
      <c r="DB106" s="37"/>
      <c r="DC106" s="538"/>
      <c r="DD106" s="37"/>
      <c r="DE106" s="348">
        <v>1788446000</v>
      </c>
      <c r="DF106" s="37"/>
      <c r="DG106" s="348">
        <v>1684025000</v>
      </c>
      <c r="DH106" s="37"/>
      <c r="DI106" s="112" t="s">
        <v>89</v>
      </c>
      <c r="DJ106" s="37"/>
      <c r="DK106" s="113">
        <v>761251</v>
      </c>
      <c r="DL106" s="37"/>
      <c r="DM106" s="113">
        <v>472806</v>
      </c>
      <c r="DN106" s="37"/>
      <c r="DO106" s="113">
        <v>604254</v>
      </c>
      <c r="DP106" s="37"/>
      <c r="DQ106" s="113">
        <v>742527</v>
      </c>
      <c r="DR106" s="37"/>
      <c r="DS106" s="113">
        <v>934750</v>
      </c>
      <c r="DT106" s="37"/>
      <c r="DU106" s="113">
        <v>1761987</v>
      </c>
      <c r="DV106" s="37"/>
      <c r="DW106" s="113">
        <v>2983200</v>
      </c>
      <c r="DX106" s="37"/>
      <c r="DY106" s="113">
        <v>2759673</v>
      </c>
      <c r="DZ106" s="37"/>
      <c r="EA106" s="113">
        <v>2717412</v>
      </c>
      <c r="EB106" s="37"/>
      <c r="EC106" s="113">
        <v>893181</v>
      </c>
      <c r="ED106" s="37"/>
      <c r="EE106" s="113">
        <v>909632</v>
      </c>
      <c r="EF106" s="37"/>
      <c r="EG106" s="113">
        <v>728194</v>
      </c>
      <c r="EH106" s="37"/>
      <c r="EI106" s="113">
        <v>1038559</v>
      </c>
      <c r="EJ106" s="37"/>
      <c r="EK106" s="113">
        <v>777616</v>
      </c>
      <c r="EL106" s="37"/>
      <c r="EM106" s="113">
        <v>1184746</v>
      </c>
      <c r="EN106" s="37"/>
      <c r="EO106" s="113">
        <v>627765</v>
      </c>
      <c r="EP106" s="37"/>
      <c r="EQ106" s="113">
        <v>1154020</v>
      </c>
      <c r="ER106" s="37"/>
      <c r="ES106" s="113">
        <v>1104352</v>
      </c>
      <c r="ET106" s="37"/>
      <c r="EU106" s="113">
        <v>1138235</v>
      </c>
      <c r="EV106" s="37"/>
      <c r="EW106" s="113">
        <v>842492</v>
      </c>
      <c r="EX106" s="37"/>
      <c r="EY106" s="113">
        <v>919405</v>
      </c>
      <c r="EZ106" s="37"/>
      <c r="FA106" s="113">
        <v>633694</v>
      </c>
      <c r="FB106" s="37"/>
      <c r="FC106" s="113">
        <v>885761</v>
      </c>
      <c r="FD106" s="37"/>
      <c r="FE106" s="113">
        <v>660812</v>
      </c>
      <c r="FF106" s="37"/>
      <c r="FG106" s="113">
        <v>1041107</v>
      </c>
      <c r="FH106" s="37"/>
      <c r="FI106" s="113">
        <v>1056986</v>
      </c>
      <c r="FJ106" s="37"/>
      <c r="FK106" s="113">
        <v>1364424</v>
      </c>
      <c r="FL106" s="37"/>
      <c r="FM106" s="113">
        <v>918688</v>
      </c>
      <c r="FN106" s="37"/>
      <c r="FO106" s="113">
        <v>1195751</v>
      </c>
      <c r="FP106" s="37"/>
      <c r="FQ106" s="113">
        <v>1107998</v>
      </c>
      <c r="FR106" s="37"/>
      <c r="FS106" s="113">
        <v>1757745.6259999999</v>
      </c>
      <c r="FT106" s="37"/>
      <c r="FU106" s="113">
        <v>1063776</v>
      </c>
      <c r="FV106" s="37"/>
      <c r="FW106" s="113">
        <v>1437509.4752799999</v>
      </c>
      <c r="FX106" s="37"/>
      <c r="FY106" s="113">
        <v>2511215.3992899996</v>
      </c>
      <c r="FZ106" s="37"/>
      <c r="GA106" s="348">
        <v>2313829000</v>
      </c>
      <c r="GB106" s="37"/>
      <c r="GC106" s="348">
        <v>2712454000</v>
      </c>
      <c r="GD106" s="37"/>
      <c r="GE106" s="348">
        <f t="shared" si="71"/>
        <v>2254701000</v>
      </c>
      <c r="GF106" s="37"/>
      <c r="GG106" s="348">
        <f t="shared" si="72"/>
        <v>2858776000</v>
      </c>
      <c r="GH106" s="37"/>
      <c r="GI106" s="348">
        <f t="shared" si="73"/>
        <v>2381810000</v>
      </c>
      <c r="GJ106" s="37"/>
      <c r="GK106" s="348">
        <f t="shared" si="74"/>
        <v>1359411000</v>
      </c>
      <c r="GL106" s="37"/>
      <c r="GM106" s="348">
        <f t="shared" si="75"/>
        <v>1650437000</v>
      </c>
      <c r="GN106" s="37"/>
      <c r="GO106" s="348">
        <f t="shared" si="76"/>
        <v>1139093000</v>
      </c>
      <c r="GP106" s="37"/>
      <c r="GQ106" s="348">
        <f t="shared" si="59"/>
        <v>1392022000</v>
      </c>
      <c r="GR106" s="37"/>
      <c r="GS106" s="348">
        <f t="shared" si="60"/>
        <v>814455000</v>
      </c>
      <c r="GT106" s="37"/>
      <c r="GU106" s="348">
        <f t="shared" si="61"/>
        <v>1980859000</v>
      </c>
      <c r="GV106" s="37"/>
      <c r="GW106" s="348">
        <f t="shared" si="62"/>
        <v>3953127000</v>
      </c>
      <c r="GX106" s="37"/>
      <c r="GY106" s="348">
        <f t="shared" si="63"/>
        <v>2224169000</v>
      </c>
      <c r="GZ106" s="37"/>
      <c r="HA106" s="348">
        <f t="shared" si="64"/>
        <v>1716459000</v>
      </c>
      <c r="HB106" s="37"/>
      <c r="HC106" s="348">
        <f t="shared" si="65"/>
        <v>1727710000</v>
      </c>
      <c r="HD106" s="37"/>
      <c r="HE106" s="348">
        <f t="shared" si="66"/>
        <v>2156675000</v>
      </c>
      <c r="HF106" s="37"/>
      <c r="HG106" s="348">
        <f>+CY106</f>
        <v>2756630000</v>
      </c>
      <c r="HH106" s="37"/>
      <c r="HI106" s="348">
        <f>+DA106</f>
        <v>1951686000</v>
      </c>
      <c r="HJ106" s="37"/>
      <c r="HK106" s="538"/>
      <c r="HL106" s="37"/>
      <c r="HM106" s="348">
        <f t="shared" si="69"/>
        <v>1788446000</v>
      </c>
      <c r="HN106" s="37"/>
      <c r="HO106" s="348">
        <f t="shared" si="70"/>
        <v>1684025000</v>
      </c>
    </row>
    <row r="107" spans="1:223" ht="13.5" customHeight="1">
      <c r="A107" s="126"/>
      <c r="B107" s="226"/>
      <c r="C107" s="226">
        <v>0</v>
      </c>
      <c r="D107" s="226"/>
      <c r="E107" s="226">
        <v>0</v>
      </c>
      <c r="F107" s="226"/>
      <c r="G107" s="226">
        <v>0</v>
      </c>
      <c r="H107" s="226"/>
      <c r="I107" s="226">
        <v>0</v>
      </c>
      <c r="J107" s="226"/>
      <c r="K107" s="226">
        <v>0</v>
      </c>
      <c r="L107" s="226"/>
      <c r="M107" s="226">
        <v>0</v>
      </c>
      <c r="N107" s="226"/>
      <c r="O107" s="226">
        <v>0</v>
      </c>
      <c r="P107" s="226"/>
      <c r="Q107" s="226">
        <v>0</v>
      </c>
      <c r="R107" s="226"/>
      <c r="S107" s="226">
        <v>0</v>
      </c>
      <c r="T107" s="226"/>
      <c r="U107" s="226">
        <v>0</v>
      </c>
      <c r="V107" s="226"/>
      <c r="W107" s="226">
        <v>0</v>
      </c>
      <c r="X107" s="226"/>
      <c r="Y107" s="226">
        <v>0</v>
      </c>
      <c r="Z107" s="226"/>
      <c r="AA107" s="226">
        <v>0</v>
      </c>
      <c r="AB107" s="226"/>
      <c r="AC107" s="226">
        <v>0</v>
      </c>
      <c r="AD107" s="226"/>
      <c r="AE107" s="226">
        <v>0</v>
      </c>
      <c r="AF107" s="226"/>
      <c r="AG107" s="226">
        <v>0</v>
      </c>
      <c r="AH107" s="226"/>
      <c r="AI107" s="226">
        <v>0</v>
      </c>
      <c r="AJ107" s="226"/>
      <c r="AK107" s="226">
        <v>1</v>
      </c>
      <c r="AL107" s="226"/>
      <c r="AM107" s="226">
        <v>0</v>
      </c>
      <c r="AN107" s="226"/>
      <c r="AO107" s="226">
        <v>0</v>
      </c>
      <c r="AP107" s="226"/>
      <c r="AQ107" s="226">
        <v>0</v>
      </c>
      <c r="AR107" s="226"/>
      <c r="AS107" s="226">
        <v>0</v>
      </c>
      <c r="AT107" s="226"/>
      <c r="AU107" s="226">
        <v>0</v>
      </c>
      <c r="AV107" s="226"/>
      <c r="AW107" s="226">
        <v>0</v>
      </c>
      <c r="AX107" s="226"/>
      <c r="AY107" s="226">
        <v>0</v>
      </c>
      <c r="AZ107" s="226"/>
      <c r="BA107" s="226">
        <v>0</v>
      </c>
      <c r="BB107" s="226"/>
      <c r="BC107" s="226">
        <v>0</v>
      </c>
      <c r="BD107" s="226"/>
      <c r="BE107" s="226">
        <v>0</v>
      </c>
      <c r="BF107" s="226"/>
      <c r="BG107" s="226">
        <v>0</v>
      </c>
      <c r="BH107" s="226"/>
      <c r="BI107" s="226"/>
      <c r="BJ107" s="226"/>
      <c r="BK107" s="226"/>
      <c r="BL107" s="226"/>
      <c r="BM107" s="226"/>
      <c r="BN107" s="226"/>
      <c r="BO107" s="226"/>
      <c r="BP107" s="226"/>
      <c r="BQ107" s="226"/>
      <c r="BR107" s="226"/>
      <c r="BS107" s="126"/>
      <c r="BT107" s="226"/>
      <c r="BU107" s="126"/>
      <c r="BV107" s="226"/>
      <c r="BW107" s="126"/>
      <c r="BX107" s="226"/>
      <c r="BY107" s="126"/>
      <c r="BZ107" s="226"/>
      <c r="CA107" s="126"/>
      <c r="CB107" s="226"/>
      <c r="CC107" s="126"/>
      <c r="CD107" s="226"/>
      <c r="CE107" s="126"/>
      <c r="CF107" s="226"/>
      <c r="CG107" s="126"/>
      <c r="CH107" s="226"/>
      <c r="CI107" s="126"/>
      <c r="CJ107" s="226"/>
      <c r="CK107" s="126"/>
      <c r="CL107" s="226"/>
      <c r="CM107" s="126"/>
      <c r="CN107" s="226"/>
      <c r="CO107" s="126"/>
      <c r="CP107" s="226"/>
      <c r="CQ107" s="126"/>
      <c r="CR107" s="226"/>
      <c r="CS107" s="126"/>
      <c r="CT107" s="226"/>
      <c r="CU107" s="126"/>
      <c r="CV107" s="226"/>
      <c r="CW107" s="126"/>
      <c r="CX107" s="226"/>
      <c r="CY107" s="126"/>
      <c r="CZ107" s="226"/>
      <c r="DA107" s="126"/>
      <c r="DB107" s="226"/>
      <c r="DC107" s="539"/>
      <c r="DD107" s="226"/>
      <c r="DE107" s="126"/>
      <c r="DF107" s="226"/>
      <c r="DG107" s="126"/>
      <c r="DH107" s="226"/>
      <c r="DI107" s="126"/>
      <c r="DJ107" s="226"/>
      <c r="DK107" s="145"/>
      <c r="DL107" s="226"/>
      <c r="DM107" s="145"/>
      <c r="DN107" s="226"/>
      <c r="DO107" s="145"/>
      <c r="DP107" s="226"/>
      <c r="DQ107" s="145"/>
      <c r="DR107" s="226"/>
      <c r="DS107" s="145"/>
      <c r="DT107" s="226"/>
      <c r="DU107" s="145"/>
      <c r="DV107" s="226"/>
      <c r="DW107" s="145"/>
      <c r="DX107" s="226"/>
      <c r="DY107" s="145"/>
      <c r="DZ107" s="226"/>
      <c r="EA107" s="145"/>
      <c r="EB107" s="226"/>
      <c r="EC107" s="145"/>
      <c r="ED107" s="226"/>
      <c r="EE107" s="145"/>
      <c r="EF107" s="226"/>
      <c r="EG107" s="145"/>
      <c r="EH107" s="226"/>
      <c r="EI107" s="145"/>
      <c r="EJ107" s="226"/>
      <c r="EK107" s="145"/>
      <c r="EL107" s="226"/>
      <c r="EM107" s="145"/>
      <c r="EN107" s="226"/>
      <c r="EO107" s="145"/>
      <c r="EP107" s="226"/>
      <c r="EQ107" s="145"/>
      <c r="ER107" s="226"/>
      <c r="ES107" s="145"/>
      <c r="ET107" s="226"/>
      <c r="EU107" s="145"/>
      <c r="EV107" s="226"/>
      <c r="EW107" s="145"/>
      <c r="EX107" s="226"/>
      <c r="EY107" s="145"/>
      <c r="EZ107" s="226"/>
      <c r="FA107" s="145"/>
      <c r="FB107" s="226"/>
      <c r="FC107" s="145"/>
      <c r="FD107" s="226"/>
      <c r="FE107" s="145"/>
      <c r="FF107" s="226"/>
      <c r="FG107" s="145"/>
      <c r="FH107" s="226"/>
      <c r="FI107" s="145"/>
      <c r="FJ107" s="226"/>
      <c r="FK107" s="145"/>
      <c r="FL107" s="226"/>
      <c r="FM107" s="145"/>
      <c r="FN107" s="226"/>
      <c r="FO107" s="145"/>
      <c r="FP107" s="226"/>
      <c r="FQ107" s="145"/>
      <c r="FR107" s="226"/>
      <c r="FS107" s="145"/>
      <c r="FT107" s="226"/>
      <c r="FU107" s="145"/>
      <c r="FV107" s="226"/>
      <c r="FW107" s="145"/>
      <c r="FX107" s="226"/>
      <c r="FY107" s="145"/>
      <c r="FZ107" s="226"/>
      <c r="GA107" s="126"/>
      <c r="GB107" s="226"/>
      <c r="GC107" s="126"/>
      <c r="GD107" s="226"/>
      <c r="GE107" s="126"/>
      <c r="GF107" s="226"/>
      <c r="GG107" s="126"/>
      <c r="GH107" s="226"/>
      <c r="GI107" s="126"/>
      <c r="GJ107" s="226"/>
      <c r="GK107" s="126"/>
      <c r="GL107" s="226"/>
      <c r="GM107" s="126"/>
      <c r="GN107" s="226"/>
      <c r="GO107" s="126"/>
      <c r="GP107" s="226"/>
      <c r="GQ107" s="126"/>
      <c r="GR107" s="226"/>
      <c r="GS107" s="126"/>
      <c r="GT107" s="226"/>
      <c r="GU107" s="126"/>
      <c r="GV107" s="226"/>
      <c r="GW107" s="126"/>
      <c r="GX107" s="226"/>
      <c r="GY107" s="126"/>
      <c r="GZ107" s="226"/>
      <c r="HA107" s="126"/>
      <c r="HB107" s="226"/>
      <c r="HC107" s="126"/>
      <c r="HD107" s="226"/>
      <c r="HE107" s="126"/>
      <c r="HF107" s="226"/>
      <c r="HG107" s="126"/>
      <c r="HH107" s="226"/>
      <c r="HI107" s="126"/>
      <c r="HJ107" s="226"/>
      <c r="HK107" s="539"/>
      <c r="HL107" s="226"/>
      <c r="HM107" s="126"/>
      <c r="HN107" s="226"/>
      <c r="HO107" s="126"/>
    </row>
    <row r="108" spans="1:223" ht="4.5" customHeight="1">
      <c r="A108" s="17"/>
      <c r="B108" s="17"/>
      <c r="C108" s="80"/>
      <c r="D108" s="17"/>
      <c r="E108" s="80"/>
      <c r="F108" s="17"/>
      <c r="G108" s="80"/>
      <c r="H108" s="17"/>
      <c r="I108" s="80"/>
      <c r="J108" s="17"/>
      <c r="K108" s="80"/>
      <c r="L108" s="17"/>
      <c r="M108" s="80"/>
      <c r="N108" s="17"/>
      <c r="O108" s="80"/>
      <c r="P108" s="17"/>
      <c r="Q108" s="80"/>
      <c r="R108" s="17"/>
      <c r="S108" s="80"/>
      <c r="T108" s="17"/>
      <c r="U108" s="80">
        <v>0</v>
      </c>
      <c r="V108" s="17"/>
      <c r="W108" s="80" t="e">
        <v>#N/A</v>
      </c>
      <c r="X108" s="17"/>
      <c r="Y108" s="80"/>
      <c r="Z108" s="17"/>
      <c r="AA108" s="80"/>
      <c r="AB108" s="17"/>
      <c r="AC108" s="80"/>
      <c r="AD108" s="17"/>
      <c r="AE108" s="80"/>
      <c r="AF108" s="17"/>
      <c r="AG108" s="80"/>
      <c r="AH108" s="17"/>
      <c r="AI108" s="80"/>
      <c r="AJ108" s="17"/>
      <c r="AK108" s="80"/>
      <c r="AL108" s="17"/>
      <c r="AM108" s="80"/>
      <c r="AN108" s="17"/>
      <c r="AO108" s="80"/>
      <c r="AP108" s="17"/>
      <c r="AQ108" s="80"/>
      <c r="AR108" s="17"/>
      <c r="AS108" s="80"/>
      <c r="AT108" s="17"/>
      <c r="AU108" s="80"/>
      <c r="AV108" s="17"/>
      <c r="AW108" s="80"/>
      <c r="AX108" s="17"/>
      <c r="AY108" s="80"/>
      <c r="AZ108" s="17"/>
      <c r="BA108" s="80"/>
      <c r="BB108" s="17"/>
      <c r="BC108" s="80"/>
      <c r="BD108" s="17"/>
      <c r="BE108" s="80"/>
      <c r="BF108" s="17"/>
      <c r="BG108" s="80"/>
      <c r="BH108" s="17"/>
      <c r="BI108" s="80"/>
      <c r="BJ108" s="17"/>
      <c r="BK108" s="80"/>
      <c r="BL108" s="17"/>
      <c r="BM108" s="80"/>
      <c r="BN108" s="17"/>
      <c r="BO108" s="80"/>
      <c r="BP108" s="17"/>
      <c r="BQ108" s="80"/>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540"/>
      <c r="DD108" s="17"/>
      <c r="DE108" s="17"/>
      <c r="DF108" s="17"/>
      <c r="DG108" s="17"/>
      <c r="DH108" s="17"/>
      <c r="DI108" s="17"/>
      <c r="DJ108" s="17"/>
      <c r="DK108" s="80"/>
      <c r="DL108" s="17"/>
      <c r="DM108" s="80"/>
      <c r="DN108" s="17"/>
      <c r="DO108" s="80"/>
      <c r="DP108" s="17"/>
      <c r="DQ108" s="80"/>
      <c r="DR108" s="17"/>
      <c r="DS108" s="80"/>
      <c r="DT108" s="17"/>
      <c r="DU108" s="80"/>
      <c r="DV108" s="17"/>
      <c r="DW108" s="80"/>
      <c r="DX108" s="17"/>
      <c r="DY108" s="80"/>
      <c r="DZ108" s="17"/>
      <c r="EA108" s="80"/>
      <c r="EB108" s="17"/>
      <c r="EC108" s="80"/>
      <c r="ED108" s="17"/>
      <c r="EE108" s="80"/>
      <c r="EF108" s="17"/>
      <c r="EG108" s="80"/>
      <c r="EH108" s="17"/>
      <c r="EI108" s="80"/>
      <c r="EJ108" s="17"/>
      <c r="EK108" s="80"/>
      <c r="EL108" s="17"/>
      <c r="EM108" s="80"/>
      <c r="EN108" s="17"/>
      <c r="EO108" s="80"/>
      <c r="EP108" s="17"/>
      <c r="EQ108" s="80"/>
      <c r="ER108" s="17"/>
      <c r="ES108" s="80"/>
      <c r="ET108" s="17"/>
      <c r="EU108" s="80"/>
      <c r="EV108" s="17"/>
      <c r="EW108" s="80"/>
      <c r="EX108" s="17"/>
      <c r="EY108" s="80"/>
      <c r="EZ108" s="17"/>
      <c r="FA108" s="80"/>
      <c r="FB108" s="17"/>
      <c r="FC108" s="80"/>
      <c r="FD108" s="17"/>
      <c r="FE108" s="80"/>
      <c r="FF108" s="17"/>
      <c r="FG108" s="80"/>
      <c r="FH108" s="17"/>
      <c r="FI108" s="80"/>
      <c r="FJ108" s="17"/>
      <c r="FK108" s="80"/>
      <c r="FL108" s="17"/>
      <c r="FM108" s="80"/>
      <c r="FN108" s="17"/>
      <c r="FO108" s="80"/>
      <c r="FP108" s="17"/>
      <c r="FQ108" s="80">
        <v>0</v>
      </c>
      <c r="FR108" s="17"/>
      <c r="FS108" s="80"/>
      <c r="FT108" s="17"/>
      <c r="FU108" s="80"/>
      <c r="FV108" s="17"/>
      <c r="FW108" s="80"/>
      <c r="FX108" s="17"/>
      <c r="FY108" s="80"/>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f t="shared" ref="HC108:HC121" si="77">+CU108</f>
        <v>0</v>
      </c>
      <c r="HD108" s="17"/>
      <c r="HE108" s="17">
        <f t="shared" ref="HE108:HE121" si="78">+CW108</f>
        <v>0</v>
      </c>
      <c r="HF108" s="17"/>
      <c r="HG108" s="17">
        <f t="shared" ref="HG108:HG121" si="79">+CY108</f>
        <v>0</v>
      </c>
      <c r="HH108" s="17"/>
      <c r="HI108" s="17">
        <f t="shared" ref="HI108:HI121" si="80">+DA108</f>
        <v>0</v>
      </c>
      <c r="HJ108" s="17"/>
      <c r="HK108" s="540"/>
      <c r="HL108" s="17"/>
      <c r="HM108" s="17">
        <f t="shared" ref="HM108:HM121" si="81">+DE108</f>
        <v>0</v>
      </c>
      <c r="HN108" s="17"/>
      <c r="HO108" s="17">
        <f t="shared" ref="HO108:HO121" si="82">+DG108</f>
        <v>0</v>
      </c>
    </row>
    <row r="109" spans="1:223" ht="13.5" customHeight="1">
      <c r="A109" s="406" t="s">
        <v>163</v>
      </c>
      <c r="B109" s="38"/>
      <c r="C109" s="407">
        <v>1907</v>
      </c>
      <c r="D109" s="38"/>
      <c r="E109" s="407">
        <v>1958</v>
      </c>
      <c r="F109" s="38"/>
      <c r="G109" s="407">
        <v>1984</v>
      </c>
      <c r="H109" s="38"/>
      <c r="I109" s="407">
        <v>58559</v>
      </c>
      <c r="J109" s="38"/>
      <c r="K109" s="407">
        <v>60714</v>
      </c>
      <c r="L109" s="38"/>
      <c r="M109" s="407">
        <v>61289</v>
      </c>
      <c r="N109" s="38"/>
      <c r="O109" s="407">
        <v>165272</v>
      </c>
      <c r="P109" s="38"/>
      <c r="Q109" s="407">
        <v>151013</v>
      </c>
      <c r="R109" s="38"/>
      <c r="S109" s="407">
        <v>144999</v>
      </c>
      <c r="T109" s="38"/>
      <c r="U109" s="407">
        <v>93263</v>
      </c>
      <c r="V109" s="38"/>
      <c r="W109" s="407">
        <v>140670</v>
      </c>
      <c r="X109" s="38"/>
      <c r="Y109" s="407">
        <v>104371</v>
      </c>
      <c r="Z109" s="38"/>
      <c r="AA109" s="407">
        <v>133810</v>
      </c>
      <c r="AB109" s="38"/>
      <c r="AC109" s="407">
        <v>18709</v>
      </c>
      <c r="AD109" s="38"/>
      <c r="AE109" s="407">
        <v>11449</v>
      </c>
      <c r="AF109" s="38"/>
      <c r="AG109" s="407">
        <v>4335</v>
      </c>
      <c r="AH109" s="38"/>
      <c r="AI109" s="407">
        <v>12617</v>
      </c>
      <c r="AJ109" s="38"/>
      <c r="AK109" s="407">
        <v>12287</v>
      </c>
      <c r="AL109" s="38"/>
      <c r="AM109" s="407">
        <v>6809</v>
      </c>
      <c r="AN109" s="38"/>
      <c r="AO109" s="407">
        <v>5097</v>
      </c>
      <c r="AP109" s="38"/>
      <c r="AQ109" s="407">
        <v>6584</v>
      </c>
      <c r="AR109" s="38"/>
      <c r="AS109" s="407">
        <v>6033</v>
      </c>
      <c r="AT109" s="38"/>
      <c r="AU109" s="407">
        <v>9579</v>
      </c>
      <c r="AV109" s="38"/>
      <c r="AW109" s="407">
        <v>3774</v>
      </c>
      <c r="AX109" s="38"/>
      <c r="AY109" s="407">
        <v>3884</v>
      </c>
      <c r="AZ109" s="38"/>
      <c r="BA109" s="407">
        <v>3979</v>
      </c>
      <c r="BB109" s="38"/>
      <c r="BC109" s="407">
        <v>4067</v>
      </c>
      <c r="BD109" s="38"/>
      <c r="BE109" s="407">
        <v>4133</v>
      </c>
      <c r="BF109" s="38"/>
      <c r="BG109" s="407">
        <v>4196</v>
      </c>
      <c r="BH109" s="38"/>
      <c r="BI109" s="407">
        <v>4212</v>
      </c>
      <c r="BJ109" s="38"/>
      <c r="BK109" s="407">
        <v>4276.2879999999996</v>
      </c>
      <c r="BL109" s="38"/>
      <c r="BM109" s="408">
        <v>4339.0745299999999</v>
      </c>
      <c r="BN109" s="38"/>
      <c r="BO109" s="408">
        <v>4401.7479000000003</v>
      </c>
      <c r="BP109" s="38"/>
      <c r="BQ109" s="408">
        <v>4466</v>
      </c>
      <c r="BR109" s="38"/>
      <c r="BS109" s="409">
        <v>4532000</v>
      </c>
      <c r="BT109" s="38"/>
      <c r="BU109" s="409">
        <v>4586000</v>
      </c>
      <c r="BV109" s="38"/>
      <c r="BW109" s="409">
        <v>9353000</v>
      </c>
      <c r="BX109" s="38"/>
      <c r="BY109" s="409">
        <v>9418000</v>
      </c>
      <c r="BZ109" s="38"/>
      <c r="CA109" s="409">
        <v>9493000</v>
      </c>
      <c r="CB109" s="38"/>
      <c r="CC109" s="409">
        <v>9586000</v>
      </c>
      <c r="CD109" s="38"/>
      <c r="CE109" s="409">
        <v>9671000</v>
      </c>
      <c r="CF109" s="38"/>
      <c r="CG109" s="409">
        <f>[16]BS_PT!$S$30</f>
        <v>9721000</v>
      </c>
      <c r="CH109" s="38"/>
      <c r="CI109" s="409">
        <v>9803000</v>
      </c>
      <c r="CJ109" s="38"/>
      <c r="CK109" s="409">
        <v>9948000</v>
      </c>
      <c r="CL109" s="38"/>
      <c r="CM109" s="409">
        <v>10152000</v>
      </c>
      <c r="CN109" s="38"/>
      <c r="CO109" s="409">
        <v>10414000</v>
      </c>
      <c r="CP109" s="38"/>
      <c r="CQ109" s="409">
        <v>10003000</v>
      </c>
      <c r="CR109" s="38"/>
      <c r="CS109" s="409">
        <v>10297000</v>
      </c>
      <c r="CT109" s="38"/>
      <c r="CU109" s="409">
        <v>10597000</v>
      </c>
      <c r="CV109" s="38"/>
      <c r="CW109" s="409">
        <v>10896000</v>
      </c>
      <c r="CX109" s="38"/>
      <c r="CY109" s="409">
        <v>11211000</v>
      </c>
      <c r="CZ109" s="38"/>
      <c r="DA109" s="409">
        <v>11534000</v>
      </c>
      <c r="DB109" s="38"/>
      <c r="DC109" s="536"/>
      <c r="DD109" s="38"/>
      <c r="DE109" s="409">
        <v>12070000</v>
      </c>
      <c r="DF109" s="38"/>
      <c r="DG109" s="409">
        <v>12356000</v>
      </c>
      <c r="DH109" s="38"/>
      <c r="DI109" s="406" t="s">
        <v>245</v>
      </c>
      <c r="DJ109" s="38"/>
      <c r="DK109" s="407">
        <v>1907</v>
      </c>
      <c r="DL109" s="38"/>
      <c r="DM109" s="407">
        <v>1958</v>
      </c>
      <c r="DN109" s="38"/>
      <c r="DO109" s="407">
        <v>1984</v>
      </c>
      <c r="DP109" s="38"/>
      <c r="DQ109" s="407">
        <v>58559</v>
      </c>
      <c r="DR109" s="38"/>
      <c r="DS109" s="407">
        <v>60714</v>
      </c>
      <c r="DT109" s="38"/>
      <c r="DU109" s="407">
        <v>61289</v>
      </c>
      <c r="DV109" s="38"/>
      <c r="DW109" s="407">
        <v>165272</v>
      </c>
      <c r="DX109" s="38"/>
      <c r="DY109" s="407">
        <v>151013</v>
      </c>
      <c r="DZ109" s="38"/>
      <c r="EA109" s="407">
        <v>144999</v>
      </c>
      <c r="EB109" s="38"/>
      <c r="EC109" s="407">
        <v>93263</v>
      </c>
      <c r="ED109" s="38"/>
      <c r="EE109" s="407">
        <v>140670</v>
      </c>
      <c r="EF109" s="38"/>
      <c r="EG109" s="407">
        <v>104371</v>
      </c>
      <c r="EH109" s="38"/>
      <c r="EI109" s="407">
        <v>133810</v>
      </c>
      <c r="EJ109" s="38"/>
      <c r="EK109" s="407">
        <v>18709</v>
      </c>
      <c r="EL109" s="38"/>
      <c r="EM109" s="407">
        <v>11449</v>
      </c>
      <c r="EN109" s="38"/>
      <c r="EO109" s="407">
        <v>4335</v>
      </c>
      <c r="EP109" s="38"/>
      <c r="EQ109" s="407">
        <v>12617</v>
      </c>
      <c r="ER109" s="38"/>
      <c r="ES109" s="407">
        <v>12287</v>
      </c>
      <c r="ET109" s="38"/>
      <c r="EU109" s="407">
        <v>6809</v>
      </c>
      <c r="EV109" s="38"/>
      <c r="EW109" s="407">
        <v>5097</v>
      </c>
      <c r="EX109" s="38"/>
      <c r="EY109" s="407">
        <v>6584</v>
      </c>
      <c r="EZ109" s="38"/>
      <c r="FA109" s="407">
        <v>6033</v>
      </c>
      <c r="FB109" s="38"/>
      <c r="FC109" s="407">
        <v>9579</v>
      </c>
      <c r="FD109" s="38"/>
      <c r="FE109" s="407">
        <v>3774</v>
      </c>
      <c r="FF109" s="38"/>
      <c r="FG109" s="407">
        <v>3884</v>
      </c>
      <c r="FH109" s="38"/>
      <c r="FI109" s="407">
        <v>3979</v>
      </c>
      <c r="FJ109" s="38"/>
      <c r="FK109" s="407">
        <v>4067</v>
      </c>
      <c r="FL109" s="38"/>
      <c r="FM109" s="407">
        <v>4133</v>
      </c>
      <c r="FN109" s="38"/>
      <c r="FO109" s="407">
        <v>4196</v>
      </c>
      <c r="FP109" s="38"/>
      <c r="FQ109" s="407">
        <v>4212</v>
      </c>
      <c r="FR109" s="38"/>
      <c r="FS109" s="407">
        <v>4276.2879999999996</v>
      </c>
      <c r="FT109" s="38"/>
      <c r="FU109" s="407">
        <v>4339.0745299999999</v>
      </c>
      <c r="FV109" s="38"/>
      <c r="FW109" s="407">
        <v>4401.7479000000003</v>
      </c>
      <c r="FX109" s="38"/>
      <c r="FY109" s="407">
        <v>4466</v>
      </c>
      <c r="FZ109" s="38"/>
      <c r="GA109" s="409">
        <v>4532000</v>
      </c>
      <c r="GB109" s="38"/>
      <c r="GC109" s="409">
        <v>4586000</v>
      </c>
      <c r="GD109" s="38"/>
      <c r="GE109" s="409">
        <f t="shared" ref="GE109:GE121" si="83">BW109</f>
        <v>9353000</v>
      </c>
      <c r="GF109" s="38"/>
      <c r="GG109" s="409">
        <f t="shared" ref="GG109:GG121" si="84">BY109</f>
        <v>9418000</v>
      </c>
      <c r="GH109" s="38"/>
      <c r="GI109" s="409">
        <f t="shared" ref="GI109:GI121" si="85">CA109</f>
        <v>9493000</v>
      </c>
      <c r="GJ109" s="38"/>
      <c r="GK109" s="409">
        <f t="shared" ref="GK109:GK121" si="86">CC109</f>
        <v>9586000</v>
      </c>
      <c r="GL109" s="38"/>
      <c r="GM109" s="409">
        <f t="shared" ref="GM109:GM121" si="87">CE109</f>
        <v>9671000</v>
      </c>
      <c r="GN109" s="38"/>
      <c r="GO109" s="409">
        <f t="shared" ref="GO109:GO121" si="88">CG109</f>
        <v>9721000</v>
      </c>
      <c r="GP109" s="38"/>
      <c r="GQ109" s="409">
        <f t="shared" ref="GQ109:GQ121" si="89">CI109</f>
        <v>9803000</v>
      </c>
      <c r="GR109" s="38"/>
      <c r="GS109" s="409">
        <f t="shared" ref="GS109:GS121" si="90">CK109</f>
        <v>9948000</v>
      </c>
      <c r="GT109" s="38"/>
      <c r="GU109" s="409">
        <f t="shared" ref="GU109:GU121" si="91">CM109</f>
        <v>10152000</v>
      </c>
      <c r="GV109" s="38"/>
      <c r="GW109" s="409">
        <f t="shared" ref="GW109:GW121" si="92">CO109</f>
        <v>10414000</v>
      </c>
      <c r="GX109" s="38"/>
      <c r="GY109" s="409">
        <f t="shared" ref="GY109:GY121" si="93">CQ109</f>
        <v>10003000</v>
      </c>
      <c r="GZ109" s="38"/>
      <c r="HA109" s="409">
        <f t="shared" ref="HA109:HA121" si="94">CS109</f>
        <v>10297000</v>
      </c>
      <c r="HB109" s="38"/>
      <c r="HC109" s="409">
        <f t="shared" si="77"/>
        <v>10597000</v>
      </c>
      <c r="HD109" s="38"/>
      <c r="HE109" s="409">
        <f t="shared" si="78"/>
        <v>10896000</v>
      </c>
      <c r="HF109" s="38"/>
      <c r="HG109" s="409">
        <f t="shared" si="79"/>
        <v>11211000</v>
      </c>
      <c r="HH109" s="38"/>
      <c r="HI109" s="409">
        <f t="shared" si="80"/>
        <v>11534000</v>
      </c>
      <c r="HJ109" s="38"/>
      <c r="HK109" s="536"/>
      <c r="HL109" s="38"/>
      <c r="HM109" s="409">
        <f t="shared" si="81"/>
        <v>12070000</v>
      </c>
      <c r="HN109" s="38"/>
      <c r="HO109" s="409">
        <f t="shared" si="82"/>
        <v>12356000</v>
      </c>
    </row>
    <row r="110" spans="1:223" ht="13.5" customHeight="1">
      <c r="A110" s="116" t="s">
        <v>504</v>
      </c>
      <c r="B110" s="25"/>
      <c r="C110" s="142">
        <v>0</v>
      </c>
      <c r="D110" s="25"/>
      <c r="E110" s="142">
        <v>0</v>
      </c>
      <c r="F110" s="25"/>
      <c r="G110" s="142">
        <v>0</v>
      </c>
      <c r="H110" s="25"/>
      <c r="I110" s="142">
        <v>0</v>
      </c>
      <c r="J110" s="25"/>
      <c r="K110" s="142">
        <v>0</v>
      </c>
      <c r="L110" s="25"/>
      <c r="M110" s="142"/>
      <c r="N110" s="25"/>
      <c r="O110" s="142">
        <v>0</v>
      </c>
      <c r="P110" s="25"/>
      <c r="Q110" s="142">
        <v>0</v>
      </c>
      <c r="R110" s="25"/>
      <c r="S110" s="142">
        <v>0</v>
      </c>
      <c r="T110" s="25"/>
      <c r="U110" s="142">
        <v>0</v>
      </c>
      <c r="V110" s="25"/>
      <c r="W110" s="142">
        <v>0</v>
      </c>
      <c r="X110" s="25"/>
      <c r="Y110" s="142">
        <v>0</v>
      </c>
      <c r="Z110" s="25"/>
      <c r="AA110" s="142">
        <v>0</v>
      </c>
      <c r="AB110" s="25"/>
      <c r="AC110" s="142">
        <v>0</v>
      </c>
      <c r="AD110" s="25"/>
      <c r="AE110" s="142">
        <v>0</v>
      </c>
      <c r="AF110" s="25"/>
      <c r="AG110" s="142">
        <v>0</v>
      </c>
      <c r="AH110" s="25"/>
      <c r="AI110" s="142">
        <v>0</v>
      </c>
      <c r="AJ110" s="25"/>
      <c r="AK110" s="142">
        <v>0</v>
      </c>
      <c r="AL110" s="25"/>
      <c r="AM110" s="142">
        <v>0</v>
      </c>
      <c r="AN110" s="25"/>
      <c r="AO110" s="142">
        <v>0</v>
      </c>
      <c r="AP110" s="25"/>
      <c r="AQ110" s="142">
        <v>0</v>
      </c>
      <c r="AR110" s="25"/>
      <c r="AS110" s="142">
        <v>0</v>
      </c>
      <c r="AT110" s="25"/>
      <c r="AU110" s="142">
        <v>0</v>
      </c>
      <c r="AV110" s="25"/>
      <c r="AW110" s="142">
        <v>0</v>
      </c>
      <c r="AX110" s="25"/>
      <c r="AY110" s="142">
        <v>0</v>
      </c>
      <c r="AZ110" s="25"/>
      <c r="BA110" s="142">
        <v>0</v>
      </c>
      <c r="BB110" s="25"/>
      <c r="BC110" s="142">
        <v>0</v>
      </c>
      <c r="BD110" s="25"/>
      <c r="BE110" s="142"/>
      <c r="BF110" s="25"/>
      <c r="BG110" s="142">
        <v>0</v>
      </c>
      <c r="BH110" s="25"/>
      <c r="BI110" s="142">
        <v>0</v>
      </c>
      <c r="BJ110" s="25"/>
      <c r="BK110" s="142">
        <v>0</v>
      </c>
      <c r="BL110" s="25"/>
      <c r="BM110" s="142">
        <v>0</v>
      </c>
      <c r="BN110" s="25"/>
      <c r="BO110" s="142">
        <v>0</v>
      </c>
      <c r="BP110" s="25"/>
      <c r="BQ110" s="142">
        <v>0</v>
      </c>
      <c r="BR110" s="25"/>
      <c r="BS110" s="349">
        <v>0</v>
      </c>
      <c r="BT110" s="25"/>
      <c r="BU110" s="349">
        <v>0</v>
      </c>
      <c r="BV110" s="25"/>
      <c r="BW110" s="349">
        <v>0</v>
      </c>
      <c r="BX110" s="25"/>
      <c r="BY110" s="349">
        <v>0</v>
      </c>
      <c r="BZ110" s="25"/>
      <c r="CA110" s="349"/>
      <c r="CB110" s="25"/>
      <c r="CC110" s="349">
        <v>0</v>
      </c>
      <c r="CD110" s="25"/>
      <c r="CE110" s="349"/>
      <c r="CF110" s="25"/>
      <c r="CG110" s="349"/>
      <c r="CH110" s="25"/>
      <c r="CI110" s="349">
        <v>0</v>
      </c>
      <c r="CJ110" s="25"/>
      <c r="CK110" s="349"/>
      <c r="CL110" s="25"/>
      <c r="CM110" s="349">
        <v>0</v>
      </c>
      <c r="CN110" s="25"/>
      <c r="CO110" s="349">
        <v>0</v>
      </c>
      <c r="CP110" s="25"/>
      <c r="CQ110" s="349">
        <v>0</v>
      </c>
      <c r="CR110" s="25"/>
      <c r="CS110" s="349">
        <v>0</v>
      </c>
      <c r="CT110" s="25"/>
      <c r="CU110" s="349">
        <v>0</v>
      </c>
      <c r="CV110" s="25"/>
      <c r="CW110" s="349">
        <v>0</v>
      </c>
      <c r="CX110" s="25"/>
      <c r="CY110" s="349">
        <v>0</v>
      </c>
      <c r="CZ110" s="25"/>
      <c r="DA110" s="349">
        <v>0</v>
      </c>
      <c r="DB110" s="25"/>
      <c r="DC110" s="535"/>
      <c r="DD110" s="25"/>
      <c r="DE110" s="349">
        <v>0</v>
      </c>
      <c r="DF110" s="25"/>
      <c r="DG110" s="349">
        <v>0</v>
      </c>
      <c r="DH110" s="25"/>
      <c r="DI110" s="116" t="s">
        <v>505</v>
      </c>
      <c r="DJ110" s="25"/>
      <c r="DK110" s="142">
        <v>0</v>
      </c>
      <c r="DL110" s="25"/>
      <c r="DM110" s="142">
        <v>0</v>
      </c>
      <c r="DN110" s="25"/>
      <c r="DO110" s="142">
        <v>0</v>
      </c>
      <c r="DP110" s="25"/>
      <c r="DQ110" s="142">
        <v>0</v>
      </c>
      <c r="DR110" s="25"/>
      <c r="DS110" s="142">
        <v>0</v>
      </c>
      <c r="DT110" s="25"/>
      <c r="DU110" s="142">
        <v>0</v>
      </c>
      <c r="DV110" s="25"/>
      <c r="DW110" s="142">
        <v>0</v>
      </c>
      <c r="DX110" s="25"/>
      <c r="DY110" s="142">
        <v>0</v>
      </c>
      <c r="DZ110" s="25"/>
      <c r="EA110" s="142">
        <v>0</v>
      </c>
      <c r="EB110" s="25"/>
      <c r="EC110" s="142">
        <v>0</v>
      </c>
      <c r="ED110" s="25"/>
      <c r="EE110" s="142">
        <v>0</v>
      </c>
      <c r="EF110" s="25"/>
      <c r="EG110" s="142">
        <v>0</v>
      </c>
      <c r="EH110" s="25"/>
      <c r="EI110" s="142">
        <v>0</v>
      </c>
      <c r="EJ110" s="25"/>
      <c r="EK110" s="142">
        <v>0</v>
      </c>
      <c r="EL110" s="25"/>
      <c r="EM110" s="142">
        <v>0</v>
      </c>
      <c r="EN110" s="25"/>
      <c r="EO110" s="142">
        <v>0</v>
      </c>
      <c r="EP110" s="25"/>
      <c r="EQ110" s="142">
        <v>0</v>
      </c>
      <c r="ER110" s="25"/>
      <c r="ES110" s="142">
        <v>0</v>
      </c>
      <c r="ET110" s="25"/>
      <c r="EU110" s="142">
        <v>0</v>
      </c>
      <c r="EV110" s="25"/>
      <c r="EW110" s="142">
        <v>0</v>
      </c>
      <c r="EX110" s="25"/>
      <c r="EY110" s="142">
        <v>0</v>
      </c>
      <c r="EZ110" s="25"/>
      <c r="FA110" s="142">
        <v>0</v>
      </c>
      <c r="FB110" s="25"/>
      <c r="FC110" s="142">
        <v>0</v>
      </c>
      <c r="FD110" s="25"/>
      <c r="FE110" s="142">
        <v>0</v>
      </c>
      <c r="FF110" s="25"/>
      <c r="FG110" s="142">
        <v>0</v>
      </c>
      <c r="FH110" s="25"/>
      <c r="FI110" s="142">
        <v>0</v>
      </c>
      <c r="FJ110" s="25"/>
      <c r="FK110" s="142">
        <v>0</v>
      </c>
      <c r="FL110" s="25"/>
      <c r="FM110" s="142">
        <v>0</v>
      </c>
      <c r="FN110" s="25"/>
      <c r="FO110" s="142">
        <v>0</v>
      </c>
      <c r="FP110" s="25"/>
      <c r="FQ110" s="142">
        <v>0</v>
      </c>
      <c r="FR110" s="25"/>
      <c r="FS110" s="142">
        <v>0</v>
      </c>
      <c r="FT110" s="25"/>
      <c r="FU110" s="142"/>
      <c r="FV110" s="25"/>
      <c r="FW110" s="142">
        <v>0</v>
      </c>
      <c r="FX110" s="25"/>
      <c r="FY110" s="142">
        <v>0</v>
      </c>
      <c r="FZ110" s="25"/>
      <c r="GA110" s="349">
        <v>0</v>
      </c>
      <c r="GB110" s="25"/>
      <c r="GC110" s="349">
        <v>0</v>
      </c>
      <c r="GD110" s="25"/>
      <c r="GE110" s="349">
        <f t="shared" si="83"/>
        <v>0</v>
      </c>
      <c r="GF110" s="25"/>
      <c r="GG110" s="349">
        <f t="shared" si="84"/>
        <v>0</v>
      </c>
      <c r="GH110" s="25"/>
      <c r="GI110" s="349">
        <f t="shared" si="85"/>
        <v>0</v>
      </c>
      <c r="GJ110" s="25"/>
      <c r="GK110" s="349">
        <f t="shared" si="86"/>
        <v>0</v>
      </c>
      <c r="GL110" s="25"/>
      <c r="GM110" s="349">
        <f t="shared" si="87"/>
        <v>0</v>
      </c>
      <c r="GN110" s="25"/>
      <c r="GO110" s="349">
        <f t="shared" si="88"/>
        <v>0</v>
      </c>
      <c r="GP110" s="25"/>
      <c r="GQ110" s="349">
        <f t="shared" si="89"/>
        <v>0</v>
      </c>
      <c r="GR110" s="25"/>
      <c r="GS110" s="349">
        <f t="shared" si="90"/>
        <v>0</v>
      </c>
      <c r="GT110" s="25"/>
      <c r="GU110" s="349">
        <f t="shared" si="91"/>
        <v>0</v>
      </c>
      <c r="GV110" s="25"/>
      <c r="GW110" s="349">
        <f t="shared" si="92"/>
        <v>0</v>
      </c>
      <c r="GX110" s="25"/>
      <c r="GY110" s="349">
        <f t="shared" si="93"/>
        <v>0</v>
      </c>
      <c r="GZ110" s="25"/>
      <c r="HA110" s="349">
        <f t="shared" si="94"/>
        <v>0</v>
      </c>
      <c r="HB110" s="25"/>
      <c r="HC110" s="349">
        <f t="shared" si="77"/>
        <v>0</v>
      </c>
      <c r="HD110" s="25"/>
      <c r="HE110" s="349">
        <f t="shared" si="78"/>
        <v>0</v>
      </c>
      <c r="HF110" s="25"/>
      <c r="HG110" s="349">
        <f t="shared" si="79"/>
        <v>0</v>
      </c>
      <c r="HH110" s="25"/>
      <c r="HI110" s="349">
        <f t="shared" si="80"/>
        <v>0</v>
      </c>
      <c r="HJ110" s="25"/>
      <c r="HK110" s="535"/>
      <c r="HL110" s="25"/>
      <c r="HM110" s="349">
        <f t="shared" si="81"/>
        <v>0</v>
      </c>
      <c r="HN110" s="25"/>
      <c r="HO110" s="349">
        <f t="shared" si="82"/>
        <v>0</v>
      </c>
    </row>
    <row r="111" spans="1:223" ht="13.5" customHeight="1">
      <c r="A111" s="406" t="s">
        <v>269</v>
      </c>
      <c r="B111" s="38"/>
      <c r="C111" s="407"/>
      <c r="D111" s="38"/>
      <c r="E111" s="407"/>
      <c r="F111" s="38"/>
      <c r="G111" s="407"/>
      <c r="H111" s="38"/>
      <c r="I111" s="407"/>
      <c r="J111" s="38"/>
      <c r="K111" s="407"/>
      <c r="L111" s="38"/>
      <c r="M111" s="407"/>
      <c r="N111" s="38"/>
      <c r="O111" s="407"/>
      <c r="P111" s="38"/>
      <c r="Q111" s="407"/>
      <c r="R111" s="38"/>
      <c r="S111" s="407"/>
      <c r="T111" s="38"/>
      <c r="U111" s="407"/>
      <c r="V111" s="38"/>
      <c r="W111" s="407"/>
      <c r="X111" s="38"/>
      <c r="Y111" s="407"/>
      <c r="Z111" s="38"/>
      <c r="AA111" s="407"/>
      <c r="AB111" s="38"/>
      <c r="AC111" s="407"/>
      <c r="AD111" s="38"/>
      <c r="AE111" s="407"/>
      <c r="AF111" s="38"/>
      <c r="AG111" s="407"/>
      <c r="AH111" s="38"/>
      <c r="AI111" s="407"/>
      <c r="AJ111" s="38"/>
      <c r="AK111" s="407"/>
      <c r="AL111" s="38"/>
      <c r="AM111" s="407"/>
      <c r="AN111" s="38"/>
      <c r="AO111" s="407"/>
      <c r="AP111" s="38"/>
      <c r="AQ111" s="407"/>
      <c r="AR111" s="38"/>
      <c r="AS111" s="407"/>
      <c r="AT111" s="38"/>
      <c r="AU111" s="407"/>
      <c r="AV111" s="38"/>
      <c r="AW111" s="407"/>
      <c r="AX111" s="38"/>
      <c r="AY111" s="407"/>
      <c r="AZ111" s="38"/>
      <c r="BA111" s="407"/>
      <c r="BB111" s="38"/>
      <c r="BC111" s="407"/>
      <c r="BD111" s="38"/>
      <c r="BE111" s="407"/>
      <c r="BF111" s="38"/>
      <c r="BG111" s="407"/>
      <c r="BH111" s="38"/>
      <c r="BI111" s="407">
        <v>7848</v>
      </c>
      <c r="BJ111" s="38"/>
      <c r="BK111" s="407">
        <v>14358.337210000002</v>
      </c>
      <c r="BL111" s="38"/>
      <c r="BM111" s="408">
        <v>29853.01873</v>
      </c>
      <c r="BN111" s="38"/>
      <c r="BO111" s="408">
        <v>32862.813269999999</v>
      </c>
      <c r="BP111" s="38"/>
      <c r="BQ111" s="408">
        <v>26762</v>
      </c>
      <c r="BR111" s="38"/>
      <c r="BS111" s="409">
        <v>56601000</v>
      </c>
      <c r="BT111" s="38"/>
      <c r="BU111" s="409">
        <v>44107000</v>
      </c>
      <c r="BV111" s="38"/>
      <c r="BW111" s="409">
        <v>175402000</v>
      </c>
      <c r="BX111" s="38"/>
      <c r="BY111" s="409">
        <v>177590000</v>
      </c>
      <c r="BZ111" s="38"/>
      <c r="CA111" s="409">
        <v>195116000</v>
      </c>
      <c r="CB111" s="38"/>
      <c r="CC111" s="409">
        <v>157169000</v>
      </c>
      <c r="CD111" s="38"/>
      <c r="CE111" s="409">
        <v>41860000</v>
      </c>
      <c r="CF111" s="38"/>
      <c r="CG111" s="409">
        <f>[16]BS_PT!$S$33</f>
        <v>52236000</v>
      </c>
      <c r="CH111" s="38"/>
      <c r="CI111" s="409">
        <v>171612000</v>
      </c>
      <c r="CJ111" s="38"/>
      <c r="CK111" s="409">
        <v>207267000</v>
      </c>
      <c r="CL111" s="38"/>
      <c r="CM111" s="409">
        <v>114461000</v>
      </c>
      <c r="CN111" s="38"/>
      <c r="CO111" s="409">
        <v>0</v>
      </c>
      <c r="CP111" s="38"/>
      <c r="CQ111" s="409">
        <v>0</v>
      </c>
      <c r="CR111" s="38"/>
      <c r="CS111" s="409">
        <v>1149000</v>
      </c>
      <c r="CT111" s="38"/>
      <c r="CU111" s="409">
        <v>0</v>
      </c>
      <c r="CV111" s="38"/>
      <c r="CW111" s="409">
        <v>0</v>
      </c>
      <c r="CX111" s="38"/>
      <c r="CY111" s="409">
        <v>0</v>
      </c>
      <c r="CZ111" s="38"/>
      <c r="DA111" s="409">
        <v>0</v>
      </c>
      <c r="DB111" s="38"/>
      <c r="DC111" s="536"/>
      <c r="DD111" s="38"/>
      <c r="DE111" s="409">
        <v>29623000</v>
      </c>
      <c r="DF111" s="38"/>
      <c r="DG111" s="409">
        <v>2747000</v>
      </c>
      <c r="DH111" s="38"/>
      <c r="DI111" s="406" t="s">
        <v>253</v>
      </c>
      <c r="DJ111" s="38"/>
      <c r="DK111" s="407"/>
      <c r="DL111" s="38"/>
      <c r="DM111" s="407"/>
      <c r="DN111" s="38"/>
      <c r="DO111" s="407"/>
      <c r="DP111" s="38"/>
      <c r="DQ111" s="407"/>
      <c r="DR111" s="38"/>
      <c r="DS111" s="407"/>
      <c r="DT111" s="38"/>
      <c r="DU111" s="407"/>
      <c r="DV111" s="38"/>
      <c r="DW111" s="407"/>
      <c r="DX111" s="38"/>
      <c r="DY111" s="407"/>
      <c r="DZ111" s="38"/>
      <c r="EA111" s="407"/>
      <c r="EB111" s="38"/>
      <c r="EC111" s="407"/>
      <c r="ED111" s="38"/>
      <c r="EE111" s="407"/>
      <c r="EF111" s="38"/>
      <c r="EG111" s="407"/>
      <c r="EH111" s="38"/>
      <c r="EI111" s="407"/>
      <c r="EJ111" s="38"/>
      <c r="EK111" s="407"/>
      <c r="EL111" s="38"/>
      <c r="EM111" s="407"/>
      <c r="EN111" s="38"/>
      <c r="EO111" s="407"/>
      <c r="EP111" s="38"/>
      <c r="EQ111" s="407"/>
      <c r="ER111" s="38"/>
      <c r="ES111" s="407"/>
      <c r="ET111" s="38"/>
      <c r="EU111" s="407"/>
      <c r="EV111" s="38"/>
      <c r="EW111" s="407"/>
      <c r="EX111" s="38"/>
      <c r="EY111" s="407"/>
      <c r="EZ111" s="38"/>
      <c r="FA111" s="407"/>
      <c r="FB111" s="38"/>
      <c r="FC111" s="407"/>
      <c r="FD111" s="38"/>
      <c r="FE111" s="407"/>
      <c r="FF111" s="38"/>
      <c r="FG111" s="407"/>
      <c r="FH111" s="38"/>
      <c r="FI111" s="407"/>
      <c r="FJ111" s="38"/>
      <c r="FK111" s="407"/>
      <c r="FL111" s="38"/>
      <c r="FM111" s="407"/>
      <c r="FN111" s="38"/>
      <c r="FO111" s="407"/>
      <c r="FP111" s="38"/>
      <c r="FQ111" s="407">
        <v>7848</v>
      </c>
      <c r="FR111" s="38"/>
      <c r="FS111" s="407">
        <v>14358.337210000002</v>
      </c>
      <c r="FT111" s="38"/>
      <c r="FU111" s="407">
        <v>29853.01873</v>
      </c>
      <c r="FV111" s="38"/>
      <c r="FW111" s="407">
        <v>32862.813269999999</v>
      </c>
      <c r="FX111" s="38"/>
      <c r="FY111" s="407">
        <v>26762</v>
      </c>
      <c r="FZ111" s="38"/>
      <c r="GA111" s="409">
        <v>56601000</v>
      </c>
      <c r="GB111" s="38"/>
      <c r="GC111" s="409">
        <v>44107000</v>
      </c>
      <c r="GD111" s="38"/>
      <c r="GE111" s="409">
        <f t="shared" si="83"/>
        <v>175402000</v>
      </c>
      <c r="GF111" s="38"/>
      <c r="GG111" s="409">
        <f t="shared" si="84"/>
        <v>177590000</v>
      </c>
      <c r="GH111" s="38"/>
      <c r="GI111" s="409">
        <f t="shared" si="85"/>
        <v>195116000</v>
      </c>
      <c r="GJ111" s="38"/>
      <c r="GK111" s="409">
        <f t="shared" si="86"/>
        <v>157169000</v>
      </c>
      <c r="GL111" s="38"/>
      <c r="GM111" s="409">
        <f t="shared" si="87"/>
        <v>41860000</v>
      </c>
      <c r="GN111" s="38"/>
      <c r="GO111" s="409">
        <f t="shared" si="88"/>
        <v>52236000</v>
      </c>
      <c r="GP111" s="38"/>
      <c r="GQ111" s="409">
        <f t="shared" si="89"/>
        <v>171612000</v>
      </c>
      <c r="GR111" s="38"/>
      <c r="GS111" s="409">
        <f t="shared" si="90"/>
        <v>207267000</v>
      </c>
      <c r="GT111" s="38"/>
      <c r="GU111" s="409">
        <f t="shared" si="91"/>
        <v>114461000</v>
      </c>
      <c r="GV111" s="38"/>
      <c r="GW111" s="409">
        <f t="shared" si="92"/>
        <v>0</v>
      </c>
      <c r="GX111" s="38"/>
      <c r="GY111" s="409">
        <f t="shared" si="93"/>
        <v>0</v>
      </c>
      <c r="GZ111" s="38"/>
      <c r="HA111" s="409">
        <f t="shared" si="94"/>
        <v>1149000</v>
      </c>
      <c r="HB111" s="38"/>
      <c r="HC111" s="409">
        <f t="shared" si="77"/>
        <v>0</v>
      </c>
      <c r="HD111" s="38"/>
      <c r="HE111" s="409">
        <f t="shared" si="78"/>
        <v>0</v>
      </c>
      <c r="HF111" s="38"/>
      <c r="HG111" s="409">
        <f t="shared" si="79"/>
        <v>0</v>
      </c>
      <c r="HH111" s="38"/>
      <c r="HI111" s="409">
        <f t="shared" si="80"/>
        <v>0</v>
      </c>
      <c r="HJ111" s="38"/>
      <c r="HK111" s="536"/>
      <c r="HL111" s="38"/>
      <c r="HM111" s="409">
        <f t="shared" si="81"/>
        <v>29623000</v>
      </c>
      <c r="HN111" s="38"/>
      <c r="HO111" s="409">
        <f t="shared" si="82"/>
        <v>2747000</v>
      </c>
    </row>
    <row r="112" spans="1:223" ht="13.5" customHeight="1">
      <c r="A112" s="116" t="s">
        <v>164</v>
      </c>
      <c r="B112" s="25"/>
      <c r="C112" s="142">
        <v>613662</v>
      </c>
      <c r="D112" s="25"/>
      <c r="E112" s="142">
        <v>599095</v>
      </c>
      <c r="F112" s="25"/>
      <c r="G112" s="142">
        <v>586846</v>
      </c>
      <c r="H112" s="25"/>
      <c r="I112" s="142">
        <v>619428</v>
      </c>
      <c r="J112" s="25"/>
      <c r="K112" s="142">
        <v>611761</v>
      </c>
      <c r="L112" s="25"/>
      <c r="M112" s="142">
        <v>614485</v>
      </c>
      <c r="N112" s="25"/>
      <c r="O112" s="142">
        <v>553268</v>
      </c>
      <c r="P112" s="25"/>
      <c r="Q112" s="142">
        <v>552174</v>
      </c>
      <c r="R112" s="25"/>
      <c r="S112" s="142">
        <v>634199</v>
      </c>
      <c r="T112" s="25"/>
      <c r="U112" s="142">
        <v>626340</v>
      </c>
      <c r="V112" s="25"/>
      <c r="W112" s="142">
        <v>610540</v>
      </c>
      <c r="X112" s="25"/>
      <c r="Y112" s="142">
        <v>594410</v>
      </c>
      <c r="Z112" s="25"/>
      <c r="AA112" s="142">
        <v>590312</v>
      </c>
      <c r="AB112" s="25"/>
      <c r="AC112" s="142">
        <v>568399</v>
      </c>
      <c r="AD112" s="25"/>
      <c r="AE112" s="142">
        <v>574390</v>
      </c>
      <c r="AF112" s="25"/>
      <c r="AG112" s="142">
        <v>564858</v>
      </c>
      <c r="AH112" s="25"/>
      <c r="AI112" s="142">
        <v>533157</v>
      </c>
      <c r="AJ112" s="25"/>
      <c r="AK112" s="142">
        <v>570179</v>
      </c>
      <c r="AL112" s="25"/>
      <c r="AM112" s="142">
        <v>491336</v>
      </c>
      <c r="AN112" s="25"/>
      <c r="AO112" s="142">
        <v>571758</v>
      </c>
      <c r="AP112" s="25"/>
      <c r="AQ112" s="142">
        <v>548308</v>
      </c>
      <c r="AR112" s="25"/>
      <c r="AS112" s="142">
        <v>543386</v>
      </c>
      <c r="AT112" s="25"/>
      <c r="AU112" s="142">
        <v>535450</v>
      </c>
      <c r="AV112" s="25"/>
      <c r="AW112" s="142">
        <v>540848</v>
      </c>
      <c r="AX112" s="25"/>
      <c r="AY112" s="142">
        <v>529959</v>
      </c>
      <c r="AZ112" s="25"/>
      <c r="BA112" s="142">
        <v>516375</v>
      </c>
      <c r="BB112" s="25"/>
      <c r="BC112" s="142">
        <v>495762</v>
      </c>
      <c r="BD112" s="25"/>
      <c r="BE112" s="142">
        <v>191544</v>
      </c>
      <c r="BF112" s="25"/>
      <c r="BG112" s="142">
        <v>169249</v>
      </c>
      <c r="BH112" s="25"/>
      <c r="BI112" s="142">
        <v>150141</v>
      </c>
      <c r="BJ112" s="25"/>
      <c r="BK112" s="142">
        <v>120695.36599999999</v>
      </c>
      <c r="BL112" s="25"/>
      <c r="BM112" s="142">
        <v>113605.21092</v>
      </c>
      <c r="BN112" s="25"/>
      <c r="BO112" s="142">
        <v>84333.484489999988</v>
      </c>
      <c r="BP112" s="25"/>
      <c r="BQ112" s="142">
        <v>68100</v>
      </c>
      <c r="BR112" s="25"/>
      <c r="BS112" s="349">
        <v>40465000</v>
      </c>
      <c r="BT112" s="25"/>
      <c r="BU112" s="349">
        <v>3649000</v>
      </c>
      <c r="BV112" s="25"/>
      <c r="BW112" s="349">
        <v>9940000</v>
      </c>
      <c r="BX112" s="25"/>
      <c r="BY112" s="349">
        <v>10915000</v>
      </c>
      <c r="BZ112" s="25"/>
      <c r="CA112" s="349">
        <v>17818000</v>
      </c>
      <c r="CB112" s="25"/>
      <c r="CC112" s="349">
        <v>29933000</v>
      </c>
      <c r="CD112" s="25"/>
      <c r="CE112" s="349"/>
      <c r="CF112" s="25"/>
      <c r="CG112" s="349"/>
      <c r="CH112" s="25"/>
      <c r="CI112" s="349">
        <v>59418000</v>
      </c>
      <c r="CJ112" s="25"/>
      <c r="CK112" s="349">
        <v>57308000</v>
      </c>
      <c r="CL112" s="25"/>
      <c r="CM112" s="349">
        <v>50786000</v>
      </c>
      <c r="CN112" s="25"/>
      <c r="CO112" s="349">
        <v>52676000</v>
      </c>
      <c r="CP112" s="25"/>
      <c r="CQ112" s="349">
        <v>37337000</v>
      </c>
      <c r="CR112" s="25"/>
      <c r="CS112" s="349">
        <v>36986000</v>
      </c>
      <c r="CT112" s="25"/>
      <c r="CU112" s="349">
        <v>32424000</v>
      </c>
      <c r="CV112" s="25"/>
      <c r="CW112" s="349">
        <v>28897000</v>
      </c>
      <c r="CX112" s="25"/>
      <c r="CY112" s="349">
        <v>22146000</v>
      </c>
      <c r="CZ112" s="25"/>
      <c r="DA112" s="349">
        <v>16056000</v>
      </c>
      <c r="DB112" s="25"/>
      <c r="DC112" s="535"/>
      <c r="DD112" s="25"/>
      <c r="DE112" s="349">
        <v>5810000</v>
      </c>
      <c r="DF112" s="25"/>
      <c r="DG112" s="349">
        <v>5225000</v>
      </c>
      <c r="DH112" s="25"/>
      <c r="DI112" s="116" t="s">
        <v>237</v>
      </c>
      <c r="DJ112" s="25"/>
      <c r="DK112" s="142">
        <v>613662</v>
      </c>
      <c r="DL112" s="25"/>
      <c r="DM112" s="142">
        <v>599095</v>
      </c>
      <c r="DN112" s="25"/>
      <c r="DO112" s="142">
        <v>586846</v>
      </c>
      <c r="DP112" s="25"/>
      <c r="DQ112" s="142">
        <v>619428</v>
      </c>
      <c r="DR112" s="25"/>
      <c r="DS112" s="142">
        <v>611761</v>
      </c>
      <c r="DT112" s="25"/>
      <c r="DU112" s="142">
        <v>614485</v>
      </c>
      <c r="DV112" s="25"/>
      <c r="DW112" s="142">
        <v>553268</v>
      </c>
      <c r="DX112" s="25"/>
      <c r="DY112" s="142">
        <v>552174</v>
      </c>
      <c r="DZ112" s="25"/>
      <c r="EA112" s="142">
        <v>634199</v>
      </c>
      <c r="EB112" s="25"/>
      <c r="EC112" s="142">
        <v>626340</v>
      </c>
      <c r="ED112" s="25"/>
      <c r="EE112" s="142">
        <v>610540</v>
      </c>
      <c r="EF112" s="25"/>
      <c r="EG112" s="142">
        <v>594410</v>
      </c>
      <c r="EH112" s="25"/>
      <c r="EI112" s="142">
        <v>590312</v>
      </c>
      <c r="EJ112" s="25"/>
      <c r="EK112" s="142">
        <v>568399</v>
      </c>
      <c r="EL112" s="25"/>
      <c r="EM112" s="142">
        <v>574390</v>
      </c>
      <c r="EN112" s="25"/>
      <c r="EO112" s="142">
        <v>564858</v>
      </c>
      <c r="EP112" s="25"/>
      <c r="EQ112" s="142">
        <v>533157</v>
      </c>
      <c r="ER112" s="25"/>
      <c r="ES112" s="142">
        <v>570179</v>
      </c>
      <c r="ET112" s="25"/>
      <c r="EU112" s="142">
        <v>491336</v>
      </c>
      <c r="EV112" s="25"/>
      <c r="EW112" s="142">
        <v>571758</v>
      </c>
      <c r="EX112" s="25"/>
      <c r="EY112" s="142">
        <v>548308</v>
      </c>
      <c r="EZ112" s="25"/>
      <c r="FA112" s="142">
        <v>543386</v>
      </c>
      <c r="FB112" s="25"/>
      <c r="FC112" s="142">
        <v>535450</v>
      </c>
      <c r="FD112" s="25"/>
      <c r="FE112" s="142">
        <v>540848</v>
      </c>
      <c r="FF112" s="25"/>
      <c r="FG112" s="142">
        <v>529959</v>
      </c>
      <c r="FH112" s="25"/>
      <c r="FI112" s="142">
        <v>516375</v>
      </c>
      <c r="FJ112" s="25"/>
      <c r="FK112" s="142">
        <v>495762</v>
      </c>
      <c r="FL112" s="25"/>
      <c r="FM112" s="142">
        <v>191544</v>
      </c>
      <c r="FN112" s="25"/>
      <c r="FO112" s="142">
        <v>169249</v>
      </c>
      <c r="FP112" s="25"/>
      <c r="FQ112" s="142">
        <v>150141</v>
      </c>
      <c r="FR112" s="25"/>
      <c r="FS112" s="142">
        <v>120695.36599999999</v>
      </c>
      <c r="FT112" s="25"/>
      <c r="FU112" s="142">
        <v>113605.21092</v>
      </c>
      <c r="FV112" s="25"/>
      <c r="FW112" s="142">
        <v>84333.484489999988</v>
      </c>
      <c r="FX112" s="25"/>
      <c r="FY112" s="142">
        <v>68100</v>
      </c>
      <c r="FZ112" s="25"/>
      <c r="GA112" s="349">
        <v>40465000</v>
      </c>
      <c r="GB112" s="25"/>
      <c r="GC112" s="349">
        <v>3649000</v>
      </c>
      <c r="GD112" s="25"/>
      <c r="GE112" s="349">
        <f t="shared" si="83"/>
        <v>9940000</v>
      </c>
      <c r="GF112" s="25"/>
      <c r="GG112" s="349">
        <f t="shared" si="84"/>
        <v>10915000</v>
      </c>
      <c r="GH112" s="25"/>
      <c r="GI112" s="349">
        <f t="shared" si="85"/>
        <v>17818000</v>
      </c>
      <c r="GJ112" s="25"/>
      <c r="GK112" s="349">
        <f t="shared" si="86"/>
        <v>29933000</v>
      </c>
      <c r="GL112" s="25"/>
      <c r="GM112" s="349">
        <f t="shared" si="87"/>
        <v>0</v>
      </c>
      <c r="GN112" s="25"/>
      <c r="GO112" s="349">
        <f t="shared" si="88"/>
        <v>0</v>
      </c>
      <c r="GP112" s="25"/>
      <c r="GQ112" s="349">
        <f t="shared" si="89"/>
        <v>59418000</v>
      </c>
      <c r="GR112" s="25"/>
      <c r="GS112" s="349">
        <f t="shared" si="90"/>
        <v>57308000</v>
      </c>
      <c r="GT112" s="25"/>
      <c r="GU112" s="349">
        <f t="shared" si="91"/>
        <v>50786000</v>
      </c>
      <c r="GV112" s="25"/>
      <c r="GW112" s="349">
        <f t="shared" si="92"/>
        <v>52676000</v>
      </c>
      <c r="GX112" s="25"/>
      <c r="GY112" s="349">
        <f t="shared" si="93"/>
        <v>37337000</v>
      </c>
      <c r="GZ112" s="25"/>
      <c r="HA112" s="349">
        <f t="shared" si="94"/>
        <v>36986000</v>
      </c>
      <c r="HB112" s="25"/>
      <c r="HC112" s="349">
        <f t="shared" si="77"/>
        <v>32424000</v>
      </c>
      <c r="HD112" s="25"/>
      <c r="HE112" s="349">
        <f t="shared" si="78"/>
        <v>28897000</v>
      </c>
      <c r="HF112" s="25"/>
      <c r="HG112" s="349">
        <f t="shared" si="79"/>
        <v>22146000</v>
      </c>
      <c r="HH112" s="25"/>
      <c r="HI112" s="349">
        <f t="shared" si="80"/>
        <v>16056000</v>
      </c>
      <c r="HJ112" s="25"/>
      <c r="HK112" s="535"/>
      <c r="HL112" s="25"/>
      <c r="HM112" s="349">
        <f t="shared" si="81"/>
        <v>5810000</v>
      </c>
      <c r="HN112" s="25"/>
      <c r="HO112" s="349">
        <f t="shared" si="82"/>
        <v>5225000</v>
      </c>
    </row>
    <row r="113" spans="1:223" ht="13.5" customHeight="1">
      <c r="A113" s="406" t="s">
        <v>238</v>
      </c>
      <c r="B113" s="38"/>
      <c r="C113" s="407">
        <v>0</v>
      </c>
      <c r="D113" s="38"/>
      <c r="E113" s="407">
        <v>0</v>
      </c>
      <c r="F113" s="38"/>
      <c r="G113" s="407">
        <v>0</v>
      </c>
      <c r="H113" s="38"/>
      <c r="I113" s="407">
        <v>0</v>
      </c>
      <c r="J113" s="38"/>
      <c r="K113" s="407">
        <v>0</v>
      </c>
      <c r="L113" s="38"/>
      <c r="M113" s="407"/>
      <c r="N113" s="38"/>
      <c r="O113" s="407">
        <v>30532</v>
      </c>
      <c r="P113" s="38"/>
      <c r="Q113" s="407">
        <v>19215</v>
      </c>
      <c r="R113" s="38"/>
      <c r="S113" s="407">
        <v>17094</v>
      </c>
      <c r="T113" s="38"/>
      <c r="U113" s="407">
        <v>16410</v>
      </c>
      <c r="V113" s="38"/>
      <c r="W113" s="407">
        <v>14202</v>
      </c>
      <c r="X113" s="38"/>
      <c r="Y113" s="407">
        <v>12126</v>
      </c>
      <c r="Z113" s="38"/>
      <c r="AA113" s="407">
        <v>9953</v>
      </c>
      <c r="AB113" s="38"/>
      <c r="AC113" s="407">
        <v>7786</v>
      </c>
      <c r="AD113" s="38"/>
      <c r="AE113" s="407">
        <v>4986</v>
      </c>
      <c r="AF113" s="38"/>
      <c r="AG113" s="407">
        <v>2290</v>
      </c>
      <c r="AH113" s="38"/>
      <c r="AI113" s="407">
        <v>50617</v>
      </c>
      <c r="AJ113" s="38"/>
      <c r="AK113" s="407">
        <v>479</v>
      </c>
      <c r="AL113" s="38"/>
      <c r="AM113" s="407">
        <v>0</v>
      </c>
      <c r="AN113" s="38"/>
      <c r="AO113" s="407"/>
      <c r="AP113" s="38"/>
      <c r="AQ113" s="407">
        <v>0</v>
      </c>
      <c r="AR113" s="38"/>
      <c r="AS113" s="407"/>
      <c r="AT113" s="38"/>
      <c r="AU113" s="407"/>
      <c r="AV113" s="38"/>
      <c r="AW113" s="407"/>
      <c r="AX113" s="38"/>
      <c r="AY113" s="407"/>
      <c r="AZ113" s="38"/>
      <c r="BA113" s="407">
        <v>26</v>
      </c>
      <c r="BB113" s="38"/>
      <c r="BC113" s="407">
        <v>26</v>
      </c>
      <c r="BD113" s="38"/>
      <c r="BE113" s="407">
        <v>26</v>
      </c>
      <c r="BF113" s="38"/>
      <c r="BG113" s="407">
        <v>26</v>
      </c>
      <c r="BH113" s="38"/>
      <c r="BI113" s="407">
        <v>26</v>
      </c>
      <c r="BJ113" s="38"/>
      <c r="BK113" s="407">
        <v>26.032</v>
      </c>
      <c r="BL113" s="38"/>
      <c r="BM113" s="408">
        <v>26.03201</v>
      </c>
      <c r="BN113" s="38"/>
      <c r="BO113" s="408">
        <v>26.03201</v>
      </c>
      <c r="BP113" s="38"/>
      <c r="BQ113" s="408">
        <v>0</v>
      </c>
      <c r="BR113" s="38"/>
      <c r="BS113" s="409" t="s">
        <v>274</v>
      </c>
      <c r="BT113" s="38"/>
      <c r="BU113" s="409">
        <v>0</v>
      </c>
      <c r="BV113" s="38"/>
      <c r="BW113" s="409">
        <v>0</v>
      </c>
      <c r="BX113" s="38"/>
      <c r="BY113" s="409">
        <v>0</v>
      </c>
      <c r="BZ113" s="38"/>
      <c r="CA113" s="409">
        <v>0</v>
      </c>
      <c r="CB113" s="38"/>
      <c r="CC113" s="409">
        <v>0</v>
      </c>
      <c r="CD113" s="38"/>
      <c r="CE113" s="409"/>
      <c r="CF113" s="38"/>
      <c r="CG113" s="409"/>
      <c r="CH113" s="38"/>
      <c r="CI113" s="409">
        <v>0</v>
      </c>
      <c r="CJ113" s="38"/>
      <c r="CK113" s="409"/>
      <c r="CL113" s="38"/>
      <c r="CM113" s="409">
        <v>0</v>
      </c>
      <c r="CN113" s="38"/>
      <c r="CO113" s="409">
        <v>0</v>
      </c>
      <c r="CP113" s="38"/>
      <c r="CQ113" s="409">
        <v>0</v>
      </c>
      <c r="CR113" s="38"/>
      <c r="CS113" s="409">
        <v>0</v>
      </c>
      <c r="CT113" s="38"/>
      <c r="CU113" s="409">
        <v>0</v>
      </c>
      <c r="CV113" s="38"/>
      <c r="CW113" s="409">
        <v>0</v>
      </c>
      <c r="CX113" s="38"/>
      <c r="CY113" s="409">
        <v>0</v>
      </c>
      <c r="CZ113" s="38"/>
      <c r="DA113" s="409">
        <v>0</v>
      </c>
      <c r="DB113" s="38"/>
      <c r="DC113" s="536"/>
      <c r="DD113" s="38"/>
      <c r="DE113" s="409">
        <v>0</v>
      </c>
      <c r="DF113" s="38"/>
      <c r="DG113" s="409"/>
      <c r="DH113" s="38"/>
      <c r="DI113" s="406" t="s">
        <v>218</v>
      </c>
      <c r="DJ113" s="38"/>
      <c r="DK113" s="407">
        <v>0</v>
      </c>
      <c r="DL113" s="38"/>
      <c r="DM113" s="407">
        <v>0</v>
      </c>
      <c r="DN113" s="38"/>
      <c r="DO113" s="407">
        <v>0</v>
      </c>
      <c r="DP113" s="38"/>
      <c r="DQ113" s="407">
        <v>0</v>
      </c>
      <c r="DR113" s="38"/>
      <c r="DS113" s="407">
        <v>0</v>
      </c>
      <c r="DT113" s="38"/>
      <c r="DU113" s="407">
        <v>0</v>
      </c>
      <c r="DV113" s="38"/>
      <c r="DW113" s="407">
        <v>30532</v>
      </c>
      <c r="DX113" s="38"/>
      <c r="DY113" s="407">
        <v>19215</v>
      </c>
      <c r="DZ113" s="38"/>
      <c r="EA113" s="407">
        <v>17094</v>
      </c>
      <c r="EB113" s="38"/>
      <c r="EC113" s="407">
        <v>16410</v>
      </c>
      <c r="ED113" s="38"/>
      <c r="EE113" s="407">
        <v>14202</v>
      </c>
      <c r="EF113" s="38"/>
      <c r="EG113" s="407">
        <v>12126</v>
      </c>
      <c r="EH113" s="38"/>
      <c r="EI113" s="407">
        <v>9953</v>
      </c>
      <c r="EJ113" s="38"/>
      <c r="EK113" s="407">
        <v>7786</v>
      </c>
      <c r="EL113" s="38"/>
      <c r="EM113" s="407">
        <v>4986</v>
      </c>
      <c r="EN113" s="38"/>
      <c r="EO113" s="407">
        <v>2290</v>
      </c>
      <c r="EP113" s="38"/>
      <c r="EQ113" s="407">
        <v>50617</v>
      </c>
      <c r="ER113" s="38"/>
      <c r="ES113" s="407">
        <v>479</v>
      </c>
      <c r="ET113" s="38"/>
      <c r="EU113" s="407">
        <v>0</v>
      </c>
      <c r="EV113" s="38"/>
      <c r="EW113" s="407">
        <v>0</v>
      </c>
      <c r="EX113" s="38"/>
      <c r="EY113" s="407">
        <v>0</v>
      </c>
      <c r="EZ113" s="38"/>
      <c r="FA113" s="407">
        <v>0</v>
      </c>
      <c r="FB113" s="38"/>
      <c r="FC113" s="407">
        <v>0</v>
      </c>
      <c r="FD113" s="38"/>
      <c r="FE113" s="407">
        <v>0</v>
      </c>
      <c r="FF113" s="38"/>
      <c r="FG113" s="407">
        <v>0</v>
      </c>
      <c r="FH113" s="38"/>
      <c r="FI113" s="407">
        <v>26</v>
      </c>
      <c r="FJ113" s="38"/>
      <c r="FK113" s="407">
        <v>26</v>
      </c>
      <c r="FL113" s="38"/>
      <c r="FM113" s="407">
        <v>26</v>
      </c>
      <c r="FN113" s="38"/>
      <c r="FO113" s="407">
        <v>26</v>
      </c>
      <c r="FP113" s="38"/>
      <c r="FQ113" s="407">
        <v>26</v>
      </c>
      <c r="FR113" s="38"/>
      <c r="FS113" s="407">
        <v>26.032</v>
      </c>
      <c r="FT113" s="38"/>
      <c r="FU113" s="407">
        <v>26.03201</v>
      </c>
      <c r="FV113" s="38"/>
      <c r="FW113" s="407">
        <v>26.03201</v>
      </c>
      <c r="FX113" s="38"/>
      <c r="FY113" s="407">
        <v>0</v>
      </c>
      <c r="FZ113" s="38"/>
      <c r="GA113" s="409" t="s">
        <v>274</v>
      </c>
      <c r="GB113" s="38"/>
      <c r="GC113" s="409">
        <v>0</v>
      </c>
      <c r="GD113" s="38"/>
      <c r="GE113" s="409">
        <f t="shared" si="83"/>
        <v>0</v>
      </c>
      <c r="GF113" s="38"/>
      <c r="GG113" s="409">
        <f t="shared" si="84"/>
        <v>0</v>
      </c>
      <c r="GH113" s="38"/>
      <c r="GI113" s="409">
        <f t="shared" si="85"/>
        <v>0</v>
      </c>
      <c r="GJ113" s="38"/>
      <c r="GK113" s="409">
        <f t="shared" si="86"/>
        <v>0</v>
      </c>
      <c r="GL113" s="38"/>
      <c r="GM113" s="409">
        <f t="shared" si="87"/>
        <v>0</v>
      </c>
      <c r="GN113" s="38"/>
      <c r="GO113" s="409">
        <f t="shared" si="88"/>
        <v>0</v>
      </c>
      <c r="GP113" s="38"/>
      <c r="GQ113" s="409">
        <f t="shared" si="89"/>
        <v>0</v>
      </c>
      <c r="GR113" s="38"/>
      <c r="GS113" s="409">
        <f t="shared" si="90"/>
        <v>0</v>
      </c>
      <c r="GT113" s="38"/>
      <c r="GU113" s="409">
        <f t="shared" si="91"/>
        <v>0</v>
      </c>
      <c r="GV113" s="38"/>
      <c r="GW113" s="409">
        <f t="shared" si="92"/>
        <v>0</v>
      </c>
      <c r="GX113" s="38"/>
      <c r="GY113" s="409">
        <f t="shared" si="93"/>
        <v>0</v>
      </c>
      <c r="GZ113" s="38"/>
      <c r="HA113" s="409">
        <f t="shared" si="94"/>
        <v>0</v>
      </c>
      <c r="HB113" s="38"/>
      <c r="HC113" s="409">
        <f t="shared" si="77"/>
        <v>0</v>
      </c>
      <c r="HD113" s="38"/>
      <c r="HE113" s="409">
        <f t="shared" si="78"/>
        <v>0</v>
      </c>
      <c r="HF113" s="38"/>
      <c r="HG113" s="409">
        <f t="shared" si="79"/>
        <v>0</v>
      </c>
      <c r="HH113" s="38"/>
      <c r="HI113" s="409">
        <f t="shared" si="80"/>
        <v>0</v>
      </c>
      <c r="HJ113" s="38"/>
      <c r="HK113" s="536"/>
      <c r="HL113" s="38"/>
      <c r="HM113" s="409">
        <f t="shared" si="81"/>
        <v>0</v>
      </c>
      <c r="HN113" s="38"/>
      <c r="HO113" s="409">
        <f t="shared" si="82"/>
        <v>0</v>
      </c>
    </row>
    <row r="114" spans="1:223" ht="13.5" customHeight="1">
      <c r="A114" s="116" t="s">
        <v>220</v>
      </c>
      <c r="B114" s="25"/>
      <c r="C114" s="142">
        <v>0</v>
      </c>
      <c r="D114" s="25"/>
      <c r="E114" s="142">
        <v>0</v>
      </c>
      <c r="F114" s="25"/>
      <c r="G114" s="142">
        <v>0</v>
      </c>
      <c r="H114" s="25"/>
      <c r="I114" s="142">
        <v>0</v>
      </c>
      <c r="J114" s="25"/>
      <c r="K114" s="142">
        <v>0</v>
      </c>
      <c r="L114" s="25"/>
      <c r="M114" s="142"/>
      <c r="N114" s="25"/>
      <c r="O114" s="142">
        <v>0</v>
      </c>
      <c r="P114" s="25"/>
      <c r="Q114" s="142">
        <v>0</v>
      </c>
      <c r="R114" s="25"/>
      <c r="S114" s="142">
        <v>174189</v>
      </c>
      <c r="T114" s="25"/>
      <c r="U114" s="142">
        <v>800525</v>
      </c>
      <c r="V114" s="25"/>
      <c r="W114" s="142">
        <v>817102</v>
      </c>
      <c r="X114" s="25"/>
      <c r="Y114" s="142">
        <v>805535</v>
      </c>
      <c r="Z114" s="25"/>
      <c r="AA114" s="142">
        <v>822315</v>
      </c>
      <c r="AB114" s="25"/>
      <c r="AC114" s="142">
        <v>797244</v>
      </c>
      <c r="AD114" s="25"/>
      <c r="AE114" s="142">
        <v>844190</v>
      </c>
      <c r="AF114" s="25"/>
      <c r="AG114" s="142">
        <v>841690</v>
      </c>
      <c r="AH114" s="25"/>
      <c r="AI114" s="142">
        <v>1810123</v>
      </c>
      <c r="AJ114" s="25"/>
      <c r="AK114" s="142">
        <v>1840332</v>
      </c>
      <c r="AL114" s="25"/>
      <c r="AM114" s="142">
        <v>1473052</v>
      </c>
      <c r="AN114" s="25"/>
      <c r="AO114" s="142">
        <v>1501366</v>
      </c>
      <c r="AP114" s="25"/>
      <c r="AQ114" s="142">
        <v>1468883</v>
      </c>
      <c r="AR114" s="25"/>
      <c r="AS114" s="142">
        <v>1499488</v>
      </c>
      <c r="AT114" s="25"/>
      <c r="AU114" s="142">
        <v>1453074</v>
      </c>
      <c r="AV114" s="25"/>
      <c r="AW114" s="142">
        <v>1474593</v>
      </c>
      <c r="AX114" s="25"/>
      <c r="AY114" s="142">
        <v>1472409</v>
      </c>
      <c r="AZ114" s="25"/>
      <c r="BA114" s="142">
        <v>1520983</v>
      </c>
      <c r="BB114" s="25"/>
      <c r="BC114" s="142">
        <v>1485836</v>
      </c>
      <c r="BD114" s="25"/>
      <c r="BE114" s="142">
        <v>1545205</v>
      </c>
      <c r="BF114" s="25"/>
      <c r="BG114" s="142">
        <v>1555763</v>
      </c>
      <c r="BH114" s="25"/>
      <c r="BI114" s="142">
        <v>1605222</v>
      </c>
      <c r="BJ114" s="25"/>
      <c r="BK114" s="142">
        <v>1563368.831</v>
      </c>
      <c r="BL114" s="25"/>
      <c r="BM114" s="142">
        <v>1572271</v>
      </c>
      <c r="BN114" s="25"/>
      <c r="BO114" s="142">
        <v>1657056.70945</v>
      </c>
      <c r="BP114" s="25"/>
      <c r="BQ114" s="142">
        <v>1652140</v>
      </c>
      <c r="BR114" s="25"/>
      <c r="BS114" s="349">
        <v>1664279000</v>
      </c>
      <c r="BT114" s="25"/>
      <c r="BU114" s="349">
        <v>1665172000</v>
      </c>
      <c r="BV114" s="25"/>
      <c r="BW114" s="349">
        <v>1538427000</v>
      </c>
      <c r="BX114" s="25"/>
      <c r="BY114" s="349">
        <v>1639738000</v>
      </c>
      <c r="BZ114" s="25"/>
      <c r="CA114" s="349">
        <v>1661085000</v>
      </c>
      <c r="CB114" s="25"/>
      <c r="CC114" s="349">
        <v>1707088000</v>
      </c>
      <c r="CD114" s="25"/>
      <c r="CE114" s="349">
        <v>1635443000</v>
      </c>
      <c r="CF114" s="25"/>
      <c r="CG114" s="349">
        <f>[16]BS_PT!$S$35</f>
        <v>1494401000</v>
      </c>
      <c r="CH114" s="25"/>
      <c r="CI114" s="349">
        <v>1515619000</v>
      </c>
      <c r="CJ114" s="25"/>
      <c r="CK114" s="349">
        <v>1539690000</v>
      </c>
      <c r="CL114" s="25"/>
      <c r="CM114" s="349">
        <v>1488818000</v>
      </c>
      <c r="CN114" s="25"/>
      <c r="CO114" s="349">
        <v>1399828000</v>
      </c>
      <c r="CP114" s="25"/>
      <c r="CQ114" s="349">
        <v>1382389000</v>
      </c>
      <c r="CR114" s="25"/>
      <c r="CS114" s="349">
        <v>1372042000</v>
      </c>
      <c r="CT114" s="25"/>
      <c r="CU114" s="349">
        <v>1414514000</v>
      </c>
      <c r="CV114" s="25"/>
      <c r="CW114" s="349">
        <v>1312945000</v>
      </c>
      <c r="CX114" s="25"/>
      <c r="CY114" s="349">
        <v>1279775000</v>
      </c>
      <c r="CZ114" s="25"/>
      <c r="DA114" s="349">
        <v>1295797000</v>
      </c>
      <c r="DB114" s="25"/>
      <c r="DC114" s="535"/>
      <c r="DD114" s="25"/>
      <c r="DE114" s="349">
        <v>1267896000</v>
      </c>
      <c r="DF114" s="25"/>
      <c r="DG114" s="349">
        <v>1359814000</v>
      </c>
      <c r="DH114" s="25"/>
      <c r="DI114" s="116" t="s">
        <v>214</v>
      </c>
      <c r="DJ114" s="25"/>
      <c r="DK114" s="142">
        <v>0</v>
      </c>
      <c r="DL114" s="25"/>
      <c r="DM114" s="142">
        <v>0</v>
      </c>
      <c r="DN114" s="25"/>
      <c r="DO114" s="142">
        <v>0</v>
      </c>
      <c r="DP114" s="25"/>
      <c r="DQ114" s="142">
        <v>0</v>
      </c>
      <c r="DR114" s="25"/>
      <c r="DS114" s="142">
        <v>0</v>
      </c>
      <c r="DT114" s="25"/>
      <c r="DU114" s="142">
        <v>0</v>
      </c>
      <c r="DV114" s="25"/>
      <c r="DW114" s="142">
        <v>0</v>
      </c>
      <c r="DX114" s="25"/>
      <c r="DY114" s="142">
        <v>0</v>
      </c>
      <c r="DZ114" s="25"/>
      <c r="EA114" s="142">
        <v>174189</v>
      </c>
      <c r="EB114" s="25"/>
      <c r="EC114" s="142">
        <v>800525</v>
      </c>
      <c r="ED114" s="25"/>
      <c r="EE114" s="142">
        <v>817102</v>
      </c>
      <c r="EF114" s="25"/>
      <c r="EG114" s="142">
        <v>805535</v>
      </c>
      <c r="EH114" s="25"/>
      <c r="EI114" s="142">
        <v>822315</v>
      </c>
      <c r="EJ114" s="25"/>
      <c r="EK114" s="142">
        <v>797244</v>
      </c>
      <c r="EL114" s="25"/>
      <c r="EM114" s="142">
        <v>844190</v>
      </c>
      <c r="EN114" s="25"/>
      <c r="EO114" s="142">
        <v>841690</v>
      </c>
      <c r="EP114" s="25"/>
      <c r="EQ114" s="142">
        <v>1810123</v>
      </c>
      <c r="ER114" s="25"/>
      <c r="ES114" s="142">
        <v>1840332</v>
      </c>
      <c r="ET114" s="25"/>
      <c r="EU114" s="142">
        <v>1473052</v>
      </c>
      <c r="EV114" s="25"/>
      <c r="EW114" s="142">
        <v>1501366</v>
      </c>
      <c r="EX114" s="25"/>
      <c r="EY114" s="142">
        <v>1468883</v>
      </c>
      <c r="EZ114" s="25"/>
      <c r="FA114" s="142">
        <v>1499488</v>
      </c>
      <c r="FB114" s="25"/>
      <c r="FC114" s="142">
        <v>1453074</v>
      </c>
      <c r="FD114" s="25"/>
      <c r="FE114" s="142">
        <v>1474593</v>
      </c>
      <c r="FF114" s="25"/>
      <c r="FG114" s="142">
        <v>1472409</v>
      </c>
      <c r="FH114" s="25"/>
      <c r="FI114" s="142">
        <v>1520983</v>
      </c>
      <c r="FJ114" s="25"/>
      <c r="FK114" s="142">
        <v>1485836</v>
      </c>
      <c r="FL114" s="25"/>
      <c r="FM114" s="142">
        <v>1545205</v>
      </c>
      <c r="FN114" s="25"/>
      <c r="FO114" s="142">
        <v>1555763</v>
      </c>
      <c r="FP114" s="25"/>
      <c r="FQ114" s="142">
        <v>1605222</v>
      </c>
      <c r="FR114" s="25"/>
      <c r="FS114" s="142">
        <v>1563368.831</v>
      </c>
      <c r="FT114" s="25"/>
      <c r="FU114" s="142">
        <v>1572271</v>
      </c>
      <c r="FV114" s="25"/>
      <c r="FW114" s="142">
        <v>1657056.70945</v>
      </c>
      <c r="FX114" s="25"/>
      <c r="FY114" s="142">
        <v>1652140</v>
      </c>
      <c r="FZ114" s="25"/>
      <c r="GA114" s="349">
        <v>1664279000</v>
      </c>
      <c r="GB114" s="25"/>
      <c r="GC114" s="349">
        <v>1665172000</v>
      </c>
      <c r="GD114" s="25"/>
      <c r="GE114" s="349">
        <f t="shared" si="83"/>
        <v>1538427000</v>
      </c>
      <c r="GF114" s="25"/>
      <c r="GG114" s="349">
        <f t="shared" si="84"/>
        <v>1639738000</v>
      </c>
      <c r="GH114" s="25"/>
      <c r="GI114" s="349">
        <f t="shared" si="85"/>
        <v>1661085000</v>
      </c>
      <c r="GJ114" s="25"/>
      <c r="GK114" s="349">
        <f t="shared" si="86"/>
        <v>1707088000</v>
      </c>
      <c r="GL114" s="25"/>
      <c r="GM114" s="349">
        <f t="shared" si="87"/>
        <v>1635443000</v>
      </c>
      <c r="GN114" s="25"/>
      <c r="GO114" s="349">
        <f t="shared" si="88"/>
        <v>1494401000</v>
      </c>
      <c r="GP114" s="25"/>
      <c r="GQ114" s="349">
        <f t="shared" si="89"/>
        <v>1515619000</v>
      </c>
      <c r="GR114" s="25"/>
      <c r="GS114" s="349">
        <f t="shared" si="90"/>
        <v>1539690000</v>
      </c>
      <c r="GT114" s="25"/>
      <c r="GU114" s="349">
        <f t="shared" si="91"/>
        <v>1488818000</v>
      </c>
      <c r="GV114" s="25"/>
      <c r="GW114" s="349">
        <f t="shared" si="92"/>
        <v>1399828000</v>
      </c>
      <c r="GX114" s="25"/>
      <c r="GY114" s="349">
        <f t="shared" si="93"/>
        <v>1382389000</v>
      </c>
      <c r="GZ114" s="25"/>
      <c r="HA114" s="349">
        <f t="shared" si="94"/>
        <v>1372042000</v>
      </c>
      <c r="HB114" s="25"/>
      <c r="HC114" s="349">
        <f t="shared" si="77"/>
        <v>1414514000</v>
      </c>
      <c r="HD114" s="25"/>
      <c r="HE114" s="349">
        <f t="shared" si="78"/>
        <v>1312945000</v>
      </c>
      <c r="HF114" s="25"/>
      <c r="HG114" s="349">
        <f t="shared" si="79"/>
        <v>1279775000</v>
      </c>
      <c r="HH114" s="25"/>
      <c r="HI114" s="349">
        <f t="shared" si="80"/>
        <v>1295797000</v>
      </c>
      <c r="HJ114" s="25"/>
      <c r="HK114" s="535"/>
      <c r="HL114" s="25"/>
      <c r="HM114" s="349">
        <f t="shared" si="81"/>
        <v>1267896000</v>
      </c>
      <c r="HN114" s="25"/>
      <c r="HO114" s="349">
        <f t="shared" si="82"/>
        <v>1359814000</v>
      </c>
    </row>
    <row r="115" spans="1:223" ht="13.5" customHeight="1">
      <c r="A115" s="406" t="s">
        <v>160</v>
      </c>
      <c r="B115" s="38"/>
      <c r="C115" s="407">
        <v>0</v>
      </c>
      <c r="D115" s="38"/>
      <c r="E115" s="407">
        <v>0</v>
      </c>
      <c r="F115" s="38"/>
      <c r="G115" s="407">
        <v>0</v>
      </c>
      <c r="H115" s="38"/>
      <c r="I115" s="407">
        <v>0</v>
      </c>
      <c r="J115" s="38"/>
      <c r="K115" s="407">
        <v>0</v>
      </c>
      <c r="L115" s="38"/>
      <c r="M115" s="407"/>
      <c r="N115" s="38"/>
      <c r="O115" s="407">
        <v>0</v>
      </c>
      <c r="P115" s="38"/>
      <c r="Q115" s="407">
        <v>0</v>
      </c>
      <c r="R115" s="38"/>
      <c r="S115" s="407">
        <v>0</v>
      </c>
      <c r="T115" s="38"/>
      <c r="U115" s="407">
        <v>11113</v>
      </c>
      <c r="V115" s="38"/>
      <c r="W115" s="407">
        <v>11278</v>
      </c>
      <c r="X115" s="38"/>
      <c r="Y115" s="407">
        <v>11493</v>
      </c>
      <c r="Z115" s="38"/>
      <c r="AA115" s="407">
        <v>12263</v>
      </c>
      <c r="AB115" s="38"/>
      <c r="AC115" s="407">
        <v>12472</v>
      </c>
      <c r="AD115" s="38"/>
      <c r="AE115" s="407">
        <v>10572</v>
      </c>
      <c r="AF115" s="38"/>
      <c r="AG115" s="407">
        <v>10846</v>
      </c>
      <c r="AH115" s="38"/>
      <c r="AI115" s="407">
        <v>11248</v>
      </c>
      <c r="AJ115" s="38"/>
      <c r="AK115" s="407">
        <v>11555</v>
      </c>
      <c r="AL115" s="38"/>
      <c r="AM115" s="407">
        <v>11839</v>
      </c>
      <c r="AN115" s="38"/>
      <c r="AO115" s="407">
        <v>13237</v>
      </c>
      <c r="AP115" s="38"/>
      <c r="AQ115" s="407">
        <v>13385</v>
      </c>
      <c r="AR115" s="38"/>
      <c r="AS115" s="407">
        <v>13637</v>
      </c>
      <c r="AT115" s="38"/>
      <c r="AU115" s="407">
        <v>13820</v>
      </c>
      <c r="AV115" s="38"/>
      <c r="AW115" s="407">
        <v>14032</v>
      </c>
      <c r="AX115" s="38"/>
      <c r="AY115" s="407">
        <v>13722</v>
      </c>
      <c r="AZ115" s="38"/>
      <c r="BA115" s="407">
        <v>13703</v>
      </c>
      <c r="BB115" s="38"/>
      <c r="BC115" s="407">
        <v>13660</v>
      </c>
      <c r="BD115" s="38"/>
      <c r="BE115" s="407">
        <v>13618</v>
      </c>
      <c r="BF115" s="38"/>
      <c r="BG115" s="407">
        <v>13618</v>
      </c>
      <c r="BH115" s="38"/>
      <c r="BI115" s="407">
        <v>13618</v>
      </c>
      <c r="BJ115" s="38"/>
      <c r="BK115" s="407">
        <v>13618.055</v>
      </c>
      <c r="BL115" s="38"/>
      <c r="BM115" s="408">
        <v>13618.055050000001</v>
      </c>
      <c r="BN115" s="38"/>
      <c r="BO115" s="408">
        <v>13618.055050000001</v>
      </c>
      <c r="BP115" s="38"/>
      <c r="BQ115" s="408">
        <v>13798</v>
      </c>
      <c r="BR115" s="38"/>
      <c r="BS115" s="409">
        <v>13798000</v>
      </c>
      <c r="BT115" s="38"/>
      <c r="BU115" s="409">
        <v>18869000</v>
      </c>
      <c r="BV115" s="38"/>
      <c r="BW115" s="409">
        <v>18869000</v>
      </c>
      <c r="BX115" s="38"/>
      <c r="BY115" s="409">
        <v>19572000</v>
      </c>
      <c r="BZ115" s="38"/>
      <c r="CA115" s="409">
        <v>19603000</v>
      </c>
      <c r="CB115" s="38"/>
      <c r="CC115" s="409">
        <v>19635000</v>
      </c>
      <c r="CD115" s="38"/>
      <c r="CE115" s="409">
        <v>19664000</v>
      </c>
      <c r="CF115" s="38"/>
      <c r="CG115" s="409">
        <f>[16]BS_PT!$S$36</f>
        <v>21277000</v>
      </c>
      <c r="CH115" s="38"/>
      <c r="CI115" s="409">
        <v>21294000</v>
      </c>
      <c r="CJ115" s="38"/>
      <c r="CK115" s="409">
        <v>21332000</v>
      </c>
      <c r="CL115" s="38"/>
      <c r="CM115" s="409">
        <v>21536000</v>
      </c>
      <c r="CN115" s="38"/>
      <c r="CO115" s="409">
        <v>21569000</v>
      </c>
      <c r="CP115" s="38"/>
      <c r="CQ115" s="409">
        <v>21593000</v>
      </c>
      <c r="CR115" s="38"/>
      <c r="CS115" s="409">
        <v>32606000</v>
      </c>
      <c r="CT115" s="38"/>
      <c r="CU115" s="409">
        <v>32671000</v>
      </c>
      <c r="CV115" s="38"/>
      <c r="CW115" s="409">
        <v>32736000</v>
      </c>
      <c r="CX115" s="38"/>
      <c r="CY115" s="409">
        <v>44772000</v>
      </c>
      <c r="CZ115" s="38"/>
      <c r="DA115" s="409">
        <v>44832000</v>
      </c>
      <c r="DB115" s="38"/>
      <c r="DC115" s="536"/>
      <c r="DD115" s="38"/>
      <c r="DE115" s="409">
        <v>75832000</v>
      </c>
      <c r="DF115" s="38"/>
      <c r="DG115" s="409">
        <v>75832000</v>
      </c>
      <c r="DH115" s="38"/>
      <c r="DI115" s="406" t="s">
        <v>442</v>
      </c>
      <c r="DJ115" s="38"/>
      <c r="DK115" s="407">
        <v>0</v>
      </c>
      <c r="DL115" s="38"/>
      <c r="DM115" s="407">
        <v>0</v>
      </c>
      <c r="DN115" s="38"/>
      <c r="DO115" s="407">
        <v>0</v>
      </c>
      <c r="DP115" s="38"/>
      <c r="DQ115" s="407">
        <v>0</v>
      </c>
      <c r="DR115" s="38"/>
      <c r="DS115" s="407">
        <v>0</v>
      </c>
      <c r="DT115" s="38"/>
      <c r="DU115" s="407">
        <v>0</v>
      </c>
      <c r="DV115" s="38"/>
      <c r="DW115" s="407">
        <v>0</v>
      </c>
      <c r="DX115" s="38"/>
      <c r="DY115" s="407">
        <v>0</v>
      </c>
      <c r="DZ115" s="38"/>
      <c r="EA115" s="407">
        <v>0</v>
      </c>
      <c r="EB115" s="38"/>
      <c r="EC115" s="407">
        <v>11113</v>
      </c>
      <c r="ED115" s="38"/>
      <c r="EE115" s="407">
        <v>11278</v>
      </c>
      <c r="EF115" s="38"/>
      <c r="EG115" s="407">
        <v>11493</v>
      </c>
      <c r="EH115" s="38"/>
      <c r="EI115" s="407">
        <v>12263</v>
      </c>
      <c r="EJ115" s="38"/>
      <c r="EK115" s="407">
        <v>12472</v>
      </c>
      <c r="EL115" s="38"/>
      <c r="EM115" s="407">
        <v>10572</v>
      </c>
      <c r="EN115" s="38"/>
      <c r="EO115" s="407">
        <v>10846</v>
      </c>
      <c r="EP115" s="38"/>
      <c r="EQ115" s="407">
        <v>11248</v>
      </c>
      <c r="ER115" s="38"/>
      <c r="ES115" s="407">
        <v>11555</v>
      </c>
      <c r="ET115" s="38"/>
      <c r="EU115" s="407">
        <v>11839</v>
      </c>
      <c r="EV115" s="38"/>
      <c r="EW115" s="407">
        <v>13237</v>
      </c>
      <c r="EX115" s="38"/>
      <c r="EY115" s="407">
        <v>13385</v>
      </c>
      <c r="EZ115" s="38"/>
      <c r="FA115" s="407">
        <v>13637</v>
      </c>
      <c r="FB115" s="38"/>
      <c r="FC115" s="407">
        <v>13820</v>
      </c>
      <c r="FD115" s="38"/>
      <c r="FE115" s="407">
        <v>14032</v>
      </c>
      <c r="FF115" s="38"/>
      <c r="FG115" s="407">
        <v>13722</v>
      </c>
      <c r="FH115" s="38"/>
      <c r="FI115" s="407">
        <v>13703</v>
      </c>
      <c r="FJ115" s="38"/>
      <c r="FK115" s="407">
        <v>13660</v>
      </c>
      <c r="FL115" s="38"/>
      <c r="FM115" s="407">
        <v>13618</v>
      </c>
      <c r="FN115" s="38"/>
      <c r="FO115" s="407">
        <v>13618</v>
      </c>
      <c r="FP115" s="38"/>
      <c r="FQ115" s="407">
        <v>13618</v>
      </c>
      <c r="FR115" s="38"/>
      <c r="FS115" s="407">
        <v>13618.055</v>
      </c>
      <c r="FT115" s="38"/>
      <c r="FU115" s="407">
        <v>13618.055050000001</v>
      </c>
      <c r="FV115" s="38"/>
      <c r="FW115" s="407">
        <v>13618.055050000001</v>
      </c>
      <c r="FX115" s="38"/>
      <c r="FY115" s="407">
        <v>13798</v>
      </c>
      <c r="FZ115" s="38"/>
      <c r="GA115" s="409">
        <v>13798000</v>
      </c>
      <c r="GB115" s="38"/>
      <c r="GC115" s="409">
        <v>18869000</v>
      </c>
      <c r="GD115" s="38"/>
      <c r="GE115" s="409">
        <f t="shared" si="83"/>
        <v>18869000</v>
      </c>
      <c r="GF115" s="38"/>
      <c r="GG115" s="409">
        <f t="shared" si="84"/>
        <v>19572000</v>
      </c>
      <c r="GH115" s="38"/>
      <c r="GI115" s="409">
        <f t="shared" si="85"/>
        <v>19603000</v>
      </c>
      <c r="GJ115" s="38"/>
      <c r="GK115" s="409">
        <f t="shared" si="86"/>
        <v>19635000</v>
      </c>
      <c r="GL115" s="38"/>
      <c r="GM115" s="409">
        <f t="shared" si="87"/>
        <v>19664000</v>
      </c>
      <c r="GN115" s="38"/>
      <c r="GO115" s="409">
        <f t="shared" si="88"/>
        <v>21277000</v>
      </c>
      <c r="GP115" s="38"/>
      <c r="GQ115" s="409">
        <f t="shared" si="89"/>
        <v>21294000</v>
      </c>
      <c r="GR115" s="38"/>
      <c r="GS115" s="409">
        <f t="shared" si="90"/>
        <v>21332000</v>
      </c>
      <c r="GT115" s="38"/>
      <c r="GU115" s="409">
        <f t="shared" si="91"/>
        <v>21536000</v>
      </c>
      <c r="GV115" s="38"/>
      <c r="GW115" s="409">
        <f t="shared" si="92"/>
        <v>21569000</v>
      </c>
      <c r="GX115" s="38"/>
      <c r="GY115" s="409">
        <f t="shared" si="93"/>
        <v>21593000</v>
      </c>
      <c r="GZ115" s="38"/>
      <c r="HA115" s="409">
        <f t="shared" si="94"/>
        <v>32606000</v>
      </c>
      <c r="HB115" s="38"/>
      <c r="HC115" s="409">
        <f t="shared" si="77"/>
        <v>32671000</v>
      </c>
      <c r="HD115" s="38"/>
      <c r="HE115" s="409">
        <f t="shared" si="78"/>
        <v>32736000</v>
      </c>
      <c r="HF115" s="38"/>
      <c r="HG115" s="409">
        <f t="shared" si="79"/>
        <v>44772000</v>
      </c>
      <c r="HH115" s="38"/>
      <c r="HI115" s="409">
        <f t="shared" si="80"/>
        <v>44832000</v>
      </c>
      <c r="HJ115" s="38"/>
      <c r="HK115" s="536"/>
      <c r="HL115" s="38"/>
      <c r="HM115" s="409">
        <f t="shared" si="81"/>
        <v>75832000</v>
      </c>
      <c r="HN115" s="38"/>
      <c r="HO115" s="409">
        <f t="shared" si="82"/>
        <v>75832000</v>
      </c>
    </row>
    <row r="116" spans="1:223" ht="13.5" customHeight="1">
      <c r="A116" s="116" t="s">
        <v>165</v>
      </c>
      <c r="B116" s="25"/>
      <c r="C116" s="142">
        <v>3579</v>
      </c>
      <c r="D116" s="25"/>
      <c r="E116" s="142">
        <v>3582</v>
      </c>
      <c r="F116" s="25"/>
      <c r="G116" s="142">
        <v>3787</v>
      </c>
      <c r="H116" s="25"/>
      <c r="I116" s="142">
        <v>9781</v>
      </c>
      <c r="J116" s="25"/>
      <c r="K116" s="142">
        <v>9788</v>
      </c>
      <c r="L116" s="25"/>
      <c r="M116" s="142">
        <v>10078</v>
      </c>
      <c r="N116" s="25"/>
      <c r="O116" s="142">
        <v>12793</v>
      </c>
      <c r="P116" s="25"/>
      <c r="Q116" s="142">
        <v>12699</v>
      </c>
      <c r="R116" s="25"/>
      <c r="S116" s="142">
        <v>12502</v>
      </c>
      <c r="T116" s="25"/>
      <c r="U116" s="142">
        <v>13096</v>
      </c>
      <c r="V116" s="25"/>
      <c r="W116" s="142">
        <v>13272</v>
      </c>
      <c r="X116" s="25"/>
      <c r="Y116" s="142">
        <v>13510</v>
      </c>
      <c r="Z116" s="25"/>
      <c r="AA116" s="142">
        <v>14817</v>
      </c>
      <c r="AB116" s="25"/>
      <c r="AC116" s="142">
        <v>14787</v>
      </c>
      <c r="AD116" s="25"/>
      <c r="AE116" s="142">
        <v>14892</v>
      </c>
      <c r="AF116" s="25"/>
      <c r="AG116" s="142">
        <v>12719</v>
      </c>
      <c r="AH116" s="25"/>
      <c r="AI116" s="142">
        <v>13158</v>
      </c>
      <c r="AJ116" s="25"/>
      <c r="AK116" s="142">
        <v>13174</v>
      </c>
      <c r="AL116" s="25"/>
      <c r="AM116" s="142">
        <v>13904</v>
      </c>
      <c r="AN116" s="25"/>
      <c r="AO116" s="142">
        <v>13762</v>
      </c>
      <c r="AP116" s="25"/>
      <c r="AQ116" s="142">
        <v>15437</v>
      </c>
      <c r="AR116" s="25"/>
      <c r="AS116" s="142">
        <v>16472</v>
      </c>
      <c r="AT116" s="25"/>
      <c r="AU116" s="142">
        <v>17023</v>
      </c>
      <c r="AV116" s="25"/>
      <c r="AW116" s="142">
        <v>17859</v>
      </c>
      <c r="AX116" s="25"/>
      <c r="AY116" s="142">
        <v>19335</v>
      </c>
      <c r="AZ116" s="25"/>
      <c r="BA116" s="142">
        <v>21009</v>
      </c>
      <c r="BB116" s="25"/>
      <c r="BC116" s="142">
        <v>23631</v>
      </c>
      <c r="BD116" s="25"/>
      <c r="BE116" s="142">
        <v>26843</v>
      </c>
      <c r="BF116" s="25"/>
      <c r="BG116" s="142">
        <v>27410</v>
      </c>
      <c r="BH116" s="25"/>
      <c r="BI116" s="142">
        <v>27642</v>
      </c>
      <c r="BJ116" s="25"/>
      <c r="BK116" s="142">
        <v>28379.34</v>
      </c>
      <c r="BL116" s="25"/>
      <c r="BM116" s="142">
        <v>28295.439839999999</v>
      </c>
      <c r="BN116" s="25"/>
      <c r="BO116" s="142">
        <v>29561.26484</v>
      </c>
      <c r="BP116" s="25"/>
      <c r="BQ116" s="142">
        <v>30967</v>
      </c>
      <c r="BR116" s="25"/>
      <c r="BS116" s="349">
        <v>32207000</v>
      </c>
      <c r="BT116" s="25"/>
      <c r="BU116" s="349">
        <v>33176000</v>
      </c>
      <c r="BV116" s="25"/>
      <c r="BW116" s="349">
        <v>34274000</v>
      </c>
      <c r="BX116" s="25"/>
      <c r="BY116" s="349">
        <v>35613000</v>
      </c>
      <c r="BZ116" s="25"/>
      <c r="CA116" s="349">
        <v>36413000</v>
      </c>
      <c r="CB116" s="25"/>
      <c r="CC116" s="349">
        <v>44870000</v>
      </c>
      <c r="CD116" s="25"/>
      <c r="CE116" s="349">
        <v>53531000</v>
      </c>
      <c r="CF116" s="25"/>
      <c r="CG116" s="349">
        <f>[16]BS_PT!$S$37</f>
        <v>65497000</v>
      </c>
      <c r="CH116" s="25"/>
      <c r="CI116" s="349">
        <v>65826000</v>
      </c>
      <c r="CJ116" s="25"/>
      <c r="CK116" s="349">
        <v>64771000</v>
      </c>
      <c r="CL116" s="25"/>
      <c r="CM116" s="349">
        <v>68703000</v>
      </c>
      <c r="CN116" s="25"/>
      <c r="CO116" s="349">
        <v>50428000</v>
      </c>
      <c r="CP116" s="25"/>
      <c r="CQ116" s="349">
        <v>53853000</v>
      </c>
      <c r="CR116" s="25"/>
      <c r="CS116" s="349">
        <v>56301000</v>
      </c>
      <c r="CT116" s="25"/>
      <c r="CU116" s="349">
        <v>56512000</v>
      </c>
      <c r="CV116" s="25"/>
      <c r="CW116" s="349">
        <v>60915000</v>
      </c>
      <c r="CX116" s="25"/>
      <c r="CY116" s="349">
        <v>114539000</v>
      </c>
      <c r="CZ116" s="25"/>
      <c r="DA116" s="349">
        <v>125876000</v>
      </c>
      <c r="DB116" s="25"/>
      <c r="DC116" s="535"/>
      <c r="DD116" s="25"/>
      <c r="DE116" s="349">
        <v>135871000</v>
      </c>
      <c r="DF116" s="25"/>
      <c r="DG116" s="349">
        <v>133665000</v>
      </c>
      <c r="DH116" s="25"/>
      <c r="DI116" s="116" t="s">
        <v>154</v>
      </c>
      <c r="DJ116" s="25"/>
      <c r="DK116" s="142">
        <v>3579</v>
      </c>
      <c r="DL116" s="25"/>
      <c r="DM116" s="142">
        <v>3582</v>
      </c>
      <c r="DN116" s="25"/>
      <c r="DO116" s="142">
        <v>3787</v>
      </c>
      <c r="DP116" s="25"/>
      <c r="DQ116" s="142">
        <v>9781</v>
      </c>
      <c r="DR116" s="25"/>
      <c r="DS116" s="142">
        <v>9788</v>
      </c>
      <c r="DT116" s="25"/>
      <c r="DU116" s="142">
        <v>10078</v>
      </c>
      <c r="DV116" s="25"/>
      <c r="DW116" s="142">
        <v>12793</v>
      </c>
      <c r="DX116" s="25"/>
      <c r="DY116" s="142">
        <v>12699</v>
      </c>
      <c r="DZ116" s="25"/>
      <c r="EA116" s="142">
        <v>12502</v>
      </c>
      <c r="EB116" s="25"/>
      <c r="EC116" s="142">
        <v>13096</v>
      </c>
      <c r="ED116" s="25"/>
      <c r="EE116" s="142">
        <v>13272</v>
      </c>
      <c r="EF116" s="25"/>
      <c r="EG116" s="142">
        <v>13510</v>
      </c>
      <c r="EH116" s="25"/>
      <c r="EI116" s="142">
        <v>14817</v>
      </c>
      <c r="EJ116" s="25"/>
      <c r="EK116" s="142">
        <v>14787</v>
      </c>
      <c r="EL116" s="25"/>
      <c r="EM116" s="142">
        <v>14892</v>
      </c>
      <c r="EN116" s="25"/>
      <c r="EO116" s="142">
        <v>12719</v>
      </c>
      <c r="EP116" s="25"/>
      <c r="EQ116" s="142">
        <v>13158</v>
      </c>
      <c r="ER116" s="25"/>
      <c r="ES116" s="142">
        <v>13174</v>
      </c>
      <c r="ET116" s="25"/>
      <c r="EU116" s="142">
        <v>13904</v>
      </c>
      <c r="EV116" s="25"/>
      <c r="EW116" s="142">
        <v>13762</v>
      </c>
      <c r="EX116" s="25"/>
      <c r="EY116" s="142">
        <v>15437</v>
      </c>
      <c r="EZ116" s="25"/>
      <c r="FA116" s="142">
        <v>16472</v>
      </c>
      <c r="FB116" s="25"/>
      <c r="FC116" s="142">
        <v>17023</v>
      </c>
      <c r="FD116" s="25"/>
      <c r="FE116" s="142">
        <v>17859</v>
      </c>
      <c r="FF116" s="25"/>
      <c r="FG116" s="142">
        <v>19335</v>
      </c>
      <c r="FH116" s="25"/>
      <c r="FI116" s="142">
        <v>21009</v>
      </c>
      <c r="FJ116" s="25"/>
      <c r="FK116" s="142">
        <v>23631</v>
      </c>
      <c r="FL116" s="25"/>
      <c r="FM116" s="142">
        <v>26843</v>
      </c>
      <c r="FN116" s="25"/>
      <c r="FO116" s="142">
        <v>27410</v>
      </c>
      <c r="FP116" s="25"/>
      <c r="FQ116" s="142">
        <v>27642</v>
      </c>
      <c r="FR116" s="25"/>
      <c r="FS116" s="142">
        <v>28379.34</v>
      </c>
      <c r="FT116" s="25"/>
      <c r="FU116" s="142">
        <v>28295.439839999999</v>
      </c>
      <c r="FV116" s="25"/>
      <c r="FW116" s="142">
        <v>29561.26484</v>
      </c>
      <c r="FX116" s="25"/>
      <c r="FY116" s="142">
        <v>30967</v>
      </c>
      <c r="FZ116" s="25"/>
      <c r="GA116" s="349">
        <v>32207000</v>
      </c>
      <c r="GB116" s="25"/>
      <c r="GC116" s="349">
        <v>33176000</v>
      </c>
      <c r="GD116" s="25"/>
      <c r="GE116" s="349">
        <f t="shared" si="83"/>
        <v>34274000</v>
      </c>
      <c r="GF116" s="25"/>
      <c r="GG116" s="349">
        <f t="shared" si="84"/>
        <v>35613000</v>
      </c>
      <c r="GH116" s="25"/>
      <c r="GI116" s="349">
        <f t="shared" si="85"/>
        <v>36413000</v>
      </c>
      <c r="GJ116" s="25"/>
      <c r="GK116" s="349">
        <f t="shared" si="86"/>
        <v>44870000</v>
      </c>
      <c r="GL116" s="25"/>
      <c r="GM116" s="349">
        <f t="shared" si="87"/>
        <v>53531000</v>
      </c>
      <c r="GN116" s="25"/>
      <c r="GO116" s="349">
        <f t="shared" si="88"/>
        <v>65497000</v>
      </c>
      <c r="GP116" s="25"/>
      <c r="GQ116" s="349">
        <f t="shared" si="89"/>
        <v>65826000</v>
      </c>
      <c r="GR116" s="25"/>
      <c r="GS116" s="349">
        <f t="shared" si="90"/>
        <v>64771000</v>
      </c>
      <c r="GT116" s="25"/>
      <c r="GU116" s="349">
        <f t="shared" si="91"/>
        <v>68703000</v>
      </c>
      <c r="GV116" s="25"/>
      <c r="GW116" s="349">
        <f t="shared" si="92"/>
        <v>50428000</v>
      </c>
      <c r="GX116" s="25"/>
      <c r="GY116" s="349">
        <f t="shared" si="93"/>
        <v>53853000</v>
      </c>
      <c r="GZ116" s="25"/>
      <c r="HA116" s="349">
        <f t="shared" si="94"/>
        <v>56301000</v>
      </c>
      <c r="HB116" s="25"/>
      <c r="HC116" s="349">
        <f t="shared" si="77"/>
        <v>56512000</v>
      </c>
      <c r="HD116" s="25"/>
      <c r="HE116" s="349">
        <f t="shared" si="78"/>
        <v>60915000</v>
      </c>
      <c r="HF116" s="25"/>
      <c r="HG116" s="349">
        <f t="shared" si="79"/>
        <v>114539000</v>
      </c>
      <c r="HH116" s="25"/>
      <c r="HI116" s="349">
        <f t="shared" si="80"/>
        <v>125876000</v>
      </c>
      <c r="HJ116" s="25"/>
      <c r="HK116" s="535"/>
      <c r="HL116" s="25"/>
      <c r="HM116" s="349">
        <f t="shared" si="81"/>
        <v>135871000</v>
      </c>
      <c r="HN116" s="25"/>
      <c r="HO116" s="349">
        <f t="shared" si="82"/>
        <v>133665000</v>
      </c>
    </row>
    <row r="117" spans="1:223" ht="13.5" customHeight="1">
      <c r="A117" s="406" t="s">
        <v>48</v>
      </c>
      <c r="B117" s="38"/>
      <c r="C117" s="407">
        <v>0</v>
      </c>
      <c r="D117" s="38"/>
      <c r="E117" s="407">
        <v>0</v>
      </c>
      <c r="F117" s="38"/>
      <c r="G117" s="407">
        <v>36</v>
      </c>
      <c r="H117" s="38"/>
      <c r="I117" s="407">
        <v>3572</v>
      </c>
      <c r="J117" s="38"/>
      <c r="K117" s="407">
        <v>379602</v>
      </c>
      <c r="L117" s="38"/>
      <c r="M117" s="407">
        <v>403206.74099999998</v>
      </c>
      <c r="N117" s="38"/>
      <c r="O117" s="407">
        <v>387686</v>
      </c>
      <c r="P117" s="38"/>
      <c r="Q117" s="407">
        <v>539610</v>
      </c>
      <c r="R117" s="38"/>
      <c r="S117" s="407">
        <v>538034</v>
      </c>
      <c r="T117" s="38"/>
      <c r="U117" s="407">
        <v>7556</v>
      </c>
      <c r="V117" s="38"/>
      <c r="W117" s="407">
        <v>8755</v>
      </c>
      <c r="X117" s="38"/>
      <c r="Y117" s="407">
        <v>11303</v>
      </c>
      <c r="Z117" s="38"/>
      <c r="AA117" s="407">
        <v>19096</v>
      </c>
      <c r="AB117" s="38"/>
      <c r="AC117" s="407">
        <v>29393</v>
      </c>
      <c r="AD117" s="38"/>
      <c r="AE117" s="407">
        <v>7015</v>
      </c>
      <c r="AF117" s="38"/>
      <c r="AG117" s="407">
        <v>7845</v>
      </c>
      <c r="AH117" s="38"/>
      <c r="AI117" s="407">
        <v>5573</v>
      </c>
      <c r="AJ117" s="38"/>
      <c r="AK117" s="407">
        <v>7048</v>
      </c>
      <c r="AL117" s="38"/>
      <c r="AM117" s="407">
        <v>10533</v>
      </c>
      <c r="AN117" s="38"/>
      <c r="AO117" s="407">
        <v>13489</v>
      </c>
      <c r="AP117" s="38"/>
      <c r="AQ117" s="407">
        <v>14997</v>
      </c>
      <c r="AR117" s="38"/>
      <c r="AS117" s="407">
        <v>16474</v>
      </c>
      <c r="AT117" s="38"/>
      <c r="AU117" s="407">
        <v>19895</v>
      </c>
      <c r="AV117" s="38"/>
      <c r="AW117" s="407">
        <v>20198</v>
      </c>
      <c r="AX117" s="38"/>
      <c r="AY117" s="407">
        <v>21640</v>
      </c>
      <c r="AZ117" s="38"/>
      <c r="BA117" s="407">
        <v>18202</v>
      </c>
      <c r="BB117" s="38"/>
      <c r="BC117" s="407">
        <v>18548</v>
      </c>
      <c r="BD117" s="38"/>
      <c r="BE117" s="407">
        <v>16975</v>
      </c>
      <c r="BF117" s="38"/>
      <c r="BG117" s="407">
        <v>16485</v>
      </c>
      <c r="BH117" s="38"/>
      <c r="BI117" s="407">
        <v>17530</v>
      </c>
      <c r="BJ117" s="38"/>
      <c r="BK117" s="407">
        <v>16575.053</v>
      </c>
      <c r="BL117" s="38"/>
      <c r="BM117" s="408">
        <v>18300.906260000003</v>
      </c>
      <c r="BN117" s="38"/>
      <c r="BO117" s="408">
        <v>17023.015480000002</v>
      </c>
      <c r="BP117" s="38"/>
      <c r="BQ117" s="408">
        <v>17126</v>
      </c>
      <c r="BR117" s="38"/>
      <c r="BS117" s="409">
        <v>18203000</v>
      </c>
      <c r="BT117" s="38"/>
      <c r="BU117" s="409">
        <v>18691000</v>
      </c>
      <c r="BV117" s="38"/>
      <c r="BW117" s="409">
        <v>34165000</v>
      </c>
      <c r="BX117" s="38"/>
      <c r="BY117" s="409">
        <v>35585000</v>
      </c>
      <c r="BZ117" s="38"/>
      <c r="CA117" s="409">
        <v>39316000</v>
      </c>
      <c r="CB117" s="38"/>
      <c r="CC117" s="409">
        <v>41525000</v>
      </c>
      <c r="CD117" s="38"/>
      <c r="CE117" s="409">
        <v>31181000</v>
      </c>
      <c r="CF117" s="38"/>
      <c r="CG117" s="409">
        <f>[16]BS_PT!$S$39</f>
        <v>32541000</v>
      </c>
      <c r="CH117" s="38"/>
      <c r="CI117" s="409">
        <v>33844000</v>
      </c>
      <c r="CJ117" s="38"/>
      <c r="CK117" s="409">
        <v>35616000</v>
      </c>
      <c r="CL117" s="38"/>
      <c r="CM117" s="409">
        <v>36692000</v>
      </c>
      <c r="CN117" s="38"/>
      <c r="CO117" s="409">
        <v>39217000</v>
      </c>
      <c r="CP117" s="38"/>
      <c r="CQ117" s="409">
        <v>42869000</v>
      </c>
      <c r="CR117" s="38"/>
      <c r="CS117" s="409">
        <v>47833000</v>
      </c>
      <c r="CT117" s="38"/>
      <c r="CU117" s="409">
        <v>51853000</v>
      </c>
      <c r="CV117" s="38"/>
      <c r="CW117" s="409">
        <v>54969000</v>
      </c>
      <c r="CX117" s="38"/>
      <c r="CY117" s="409">
        <v>30547000</v>
      </c>
      <c r="CZ117" s="38"/>
      <c r="DA117" s="409">
        <v>28720000</v>
      </c>
      <c r="DB117" s="38"/>
      <c r="DC117" s="536"/>
      <c r="DD117" s="38"/>
      <c r="DE117" s="409">
        <v>44446000</v>
      </c>
      <c r="DF117" s="38"/>
      <c r="DG117" s="409">
        <v>48929000</v>
      </c>
      <c r="DH117" s="38"/>
      <c r="DI117" s="406" t="s">
        <v>67</v>
      </c>
      <c r="DJ117" s="38"/>
      <c r="DK117" s="407">
        <v>0</v>
      </c>
      <c r="DL117" s="38"/>
      <c r="DM117" s="407">
        <v>0</v>
      </c>
      <c r="DN117" s="38"/>
      <c r="DO117" s="407">
        <v>36</v>
      </c>
      <c r="DP117" s="38"/>
      <c r="DQ117" s="407">
        <v>3572</v>
      </c>
      <c r="DR117" s="38"/>
      <c r="DS117" s="407">
        <v>379602</v>
      </c>
      <c r="DT117" s="38"/>
      <c r="DU117" s="407">
        <v>403206.74099999998</v>
      </c>
      <c r="DV117" s="38"/>
      <c r="DW117" s="407">
        <v>387686</v>
      </c>
      <c r="DX117" s="38"/>
      <c r="DY117" s="407">
        <v>539610</v>
      </c>
      <c r="DZ117" s="38"/>
      <c r="EA117" s="407">
        <v>538034</v>
      </c>
      <c r="EB117" s="38"/>
      <c r="EC117" s="407">
        <v>7556</v>
      </c>
      <c r="ED117" s="38"/>
      <c r="EE117" s="407">
        <v>8755</v>
      </c>
      <c r="EF117" s="38"/>
      <c r="EG117" s="407">
        <v>11303</v>
      </c>
      <c r="EH117" s="38"/>
      <c r="EI117" s="407">
        <v>19096</v>
      </c>
      <c r="EJ117" s="38"/>
      <c r="EK117" s="407">
        <v>29393</v>
      </c>
      <c r="EL117" s="38"/>
      <c r="EM117" s="407">
        <v>7015</v>
      </c>
      <c r="EN117" s="38"/>
      <c r="EO117" s="407">
        <v>7845</v>
      </c>
      <c r="EP117" s="38"/>
      <c r="EQ117" s="407">
        <v>5573</v>
      </c>
      <c r="ER117" s="38"/>
      <c r="ES117" s="407">
        <v>7048</v>
      </c>
      <c r="ET117" s="38"/>
      <c r="EU117" s="407">
        <v>10533</v>
      </c>
      <c r="EV117" s="38"/>
      <c r="EW117" s="407">
        <v>13489</v>
      </c>
      <c r="EX117" s="38"/>
      <c r="EY117" s="407">
        <v>14997</v>
      </c>
      <c r="EZ117" s="38"/>
      <c r="FA117" s="407">
        <v>16474</v>
      </c>
      <c r="FB117" s="38"/>
      <c r="FC117" s="407">
        <v>19895</v>
      </c>
      <c r="FD117" s="38"/>
      <c r="FE117" s="407">
        <v>20198</v>
      </c>
      <c r="FF117" s="38"/>
      <c r="FG117" s="407">
        <v>21640</v>
      </c>
      <c r="FH117" s="38"/>
      <c r="FI117" s="407">
        <v>18202</v>
      </c>
      <c r="FJ117" s="38"/>
      <c r="FK117" s="407">
        <v>18548</v>
      </c>
      <c r="FL117" s="38"/>
      <c r="FM117" s="407">
        <v>16975</v>
      </c>
      <c r="FN117" s="38"/>
      <c r="FO117" s="407">
        <v>16485</v>
      </c>
      <c r="FP117" s="38"/>
      <c r="FQ117" s="407">
        <v>17530</v>
      </c>
      <c r="FR117" s="38"/>
      <c r="FS117" s="407">
        <v>16575.053</v>
      </c>
      <c r="FT117" s="38"/>
      <c r="FU117" s="407">
        <v>18300.906260000003</v>
      </c>
      <c r="FV117" s="38"/>
      <c r="FW117" s="407">
        <v>17023.015480000002</v>
      </c>
      <c r="FX117" s="38"/>
      <c r="FY117" s="407">
        <v>17126</v>
      </c>
      <c r="FZ117" s="38"/>
      <c r="GA117" s="409">
        <v>18203000</v>
      </c>
      <c r="GB117" s="38"/>
      <c r="GC117" s="409">
        <v>18691000</v>
      </c>
      <c r="GD117" s="38"/>
      <c r="GE117" s="409">
        <f t="shared" si="83"/>
        <v>34165000</v>
      </c>
      <c r="GF117" s="38"/>
      <c r="GG117" s="409">
        <f t="shared" si="84"/>
        <v>35585000</v>
      </c>
      <c r="GH117" s="38"/>
      <c r="GI117" s="409">
        <f t="shared" si="85"/>
        <v>39316000</v>
      </c>
      <c r="GJ117" s="38"/>
      <c r="GK117" s="409">
        <f t="shared" si="86"/>
        <v>41525000</v>
      </c>
      <c r="GL117" s="38"/>
      <c r="GM117" s="409">
        <f t="shared" si="87"/>
        <v>31181000</v>
      </c>
      <c r="GN117" s="38"/>
      <c r="GO117" s="409">
        <f t="shared" si="88"/>
        <v>32541000</v>
      </c>
      <c r="GP117" s="38"/>
      <c r="GQ117" s="409">
        <f t="shared" si="89"/>
        <v>33844000</v>
      </c>
      <c r="GR117" s="38"/>
      <c r="GS117" s="409">
        <f t="shared" si="90"/>
        <v>35616000</v>
      </c>
      <c r="GT117" s="38"/>
      <c r="GU117" s="409">
        <f t="shared" si="91"/>
        <v>36692000</v>
      </c>
      <c r="GV117" s="38"/>
      <c r="GW117" s="409">
        <f t="shared" si="92"/>
        <v>39217000</v>
      </c>
      <c r="GX117" s="38"/>
      <c r="GY117" s="409">
        <f t="shared" si="93"/>
        <v>42869000</v>
      </c>
      <c r="GZ117" s="38"/>
      <c r="HA117" s="409">
        <f t="shared" si="94"/>
        <v>47833000</v>
      </c>
      <c r="HB117" s="38"/>
      <c r="HC117" s="409">
        <f t="shared" si="77"/>
        <v>51853000</v>
      </c>
      <c r="HD117" s="38"/>
      <c r="HE117" s="409">
        <f t="shared" si="78"/>
        <v>54969000</v>
      </c>
      <c r="HF117" s="38"/>
      <c r="HG117" s="409">
        <f t="shared" si="79"/>
        <v>30547000</v>
      </c>
      <c r="HH117" s="38"/>
      <c r="HI117" s="409">
        <f t="shared" si="80"/>
        <v>28720000</v>
      </c>
      <c r="HJ117" s="38"/>
      <c r="HK117" s="536"/>
      <c r="HL117" s="38"/>
      <c r="HM117" s="409">
        <f t="shared" si="81"/>
        <v>44446000</v>
      </c>
      <c r="HN117" s="38"/>
      <c r="HO117" s="409">
        <f t="shared" si="82"/>
        <v>48929000</v>
      </c>
    </row>
    <row r="118" spans="1:223" ht="13.5" customHeight="1">
      <c r="A118" s="116" t="s">
        <v>127</v>
      </c>
      <c r="B118" s="25"/>
      <c r="C118" s="142">
        <v>2339444.8823157949</v>
      </c>
      <c r="D118" s="25"/>
      <c r="E118" s="142">
        <v>2323382.1533157951</v>
      </c>
      <c r="F118" s="25"/>
      <c r="G118" s="142">
        <v>2303910.1533157951</v>
      </c>
      <c r="H118" s="25"/>
      <c r="I118" s="142">
        <v>3664367.1533157951</v>
      </c>
      <c r="J118" s="25"/>
      <c r="K118" s="142">
        <v>3632760.1533157951</v>
      </c>
      <c r="L118" s="25"/>
      <c r="M118" s="142">
        <v>3594539</v>
      </c>
      <c r="N118" s="25"/>
      <c r="O118" s="142">
        <v>4609745</v>
      </c>
      <c r="P118" s="25"/>
      <c r="Q118" s="142">
        <v>4599001</v>
      </c>
      <c r="R118" s="25"/>
      <c r="S118" s="142">
        <v>4452672</v>
      </c>
      <c r="T118" s="25"/>
      <c r="U118" s="142">
        <v>4430160</v>
      </c>
      <c r="V118" s="25"/>
      <c r="W118" s="142">
        <v>4411189</v>
      </c>
      <c r="X118" s="25"/>
      <c r="Y118" s="142">
        <v>4423276</v>
      </c>
      <c r="Z118" s="25"/>
      <c r="AA118" s="142">
        <v>4399737</v>
      </c>
      <c r="AB118" s="25"/>
      <c r="AC118" s="142">
        <v>4370712</v>
      </c>
      <c r="AD118" s="25"/>
      <c r="AE118" s="142">
        <v>4345011</v>
      </c>
      <c r="AF118" s="25"/>
      <c r="AG118" s="142">
        <v>4337501</v>
      </c>
      <c r="AH118" s="25"/>
      <c r="AI118" s="142">
        <v>4297841</v>
      </c>
      <c r="AJ118" s="25"/>
      <c r="AK118" s="142">
        <v>4262729</v>
      </c>
      <c r="AL118" s="25"/>
      <c r="AM118" s="142">
        <v>4237753</v>
      </c>
      <c r="AN118" s="25"/>
      <c r="AO118" s="142">
        <v>4214540</v>
      </c>
      <c r="AP118" s="25"/>
      <c r="AQ118" s="142">
        <v>4168177</v>
      </c>
      <c r="AR118" s="25"/>
      <c r="AS118" s="142">
        <v>4136595</v>
      </c>
      <c r="AT118" s="25"/>
      <c r="AU118" s="142">
        <v>4110447</v>
      </c>
      <c r="AV118" s="25"/>
      <c r="AW118" s="142">
        <v>4119436</v>
      </c>
      <c r="AX118" s="25"/>
      <c r="AY118" s="142">
        <v>4092673</v>
      </c>
      <c r="AZ118" s="25"/>
      <c r="BA118" s="142">
        <v>4054389</v>
      </c>
      <c r="BB118" s="25"/>
      <c r="BC118" s="142">
        <v>4042548</v>
      </c>
      <c r="BD118" s="25"/>
      <c r="BE118" s="142">
        <v>4059985</v>
      </c>
      <c r="BF118" s="25"/>
      <c r="BG118" s="142">
        <v>4041281</v>
      </c>
      <c r="BH118" s="25"/>
      <c r="BI118" s="142">
        <v>4033721</v>
      </c>
      <c r="BJ118" s="25"/>
      <c r="BK118" s="142">
        <v>4057014.0210000002</v>
      </c>
      <c r="BL118" s="25"/>
      <c r="BM118" s="142">
        <v>4137972.0470700003</v>
      </c>
      <c r="BN118" s="25"/>
      <c r="BO118" s="142">
        <v>4149822.5285500004</v>
      </c>
      <c r="BP118" s="25"/>
      <c r="BQ118" s="142">
        <v>4291751</v>
      </c>
      <c r="BR118" s="25"/>
      <c r="BS118" s="349">
        <v>4460341000</v>
      </c>
      <c r="BT118" s="25"/>
      <c r="BU118" s="349">
        <v>4574561000</v>
      </c>
      <c r="BV118" s="25"/>
      <c r="BW118" s="349">
        <v>5626289000</v>
      </c>
      <c r="BX118" s="25"/>
      <c r="BY118" s="349">
        <v>5812982000</v>
      </c>
      <c r="BZ118" s="25"/>
      <c r="CA118" s="349">
        <v>5984061000</v>
      </c>
      <c r="CB118" s="25"/>
      <c r="CC118" s="349">
        <v>6203888000</v>
      </c>
      <c r="CD118" s="25"/>
      <c r="CE118" s="349">
        <v>6309265000</v>
      </c>
      <c r="CF118" s="25"/>
      <c r="CG118" s="349">
        <f>[16]BS_PT!$S$40</f>
        <v>6345528000</v>
      </c>
      <c r="CH118" s="25"/>
      <c r="CI118" s="349">
        <v>6384184000</v>
      </c>
      <c r="CJ118" s="25"/>
      <c r="CK118" s="349">
        <v>6476873000</v>
      </c>
      <c r="CL118" s="25"/>
      <c r="CM118" s="349">
        <v>6450144000</v>
      </c>
      <c r="CN118" s="25"/>
      <c r="CO118" s="349">
        <v>6441487000</v>
      </c>
      <c r="CP118" s="25"/>
      <c r="CQ118" s="349">
        <v>6493281000</v>
      </c>
      <c r="CR118" s="25"/>
      <c r="CS118" s="349">
        <v>6598668000</v>
      </c>
      <c r="CT118" s="25"/>
      <c r="CU118" s="349">
        <v>7428618000</v>
      </c>
      <c r="CV118" s="25"/>
      <c r="CW118" s="349">
        <v>7471986000</v>
      </c>
      <c r="CX118" s="25"/>
      <c r="CY118" s="349">
        <v>7524810000</v>
      </c>
      <c r="CZ118" s="25"/>
      <c r="DA118" s="349">
        <v>8028729000</v>
      </c>
      <c r="DB118" s="25"/>
      <c r="DC118" s="535"/>
      <c r="DD118" s="25"/>
      <c r="DE118" s="349">
        <v>8208808000</v>
      </c>
      <c r="DF118" s="25"/>
      <c r="DG118" s="349">
        <v>8420254000</v>
      </c>
      <c r="DH118" s="25"/>
      <c r="DI118" s="116" t="s">
        <v>68</v>
      </c>
      <c r="DJ118" s="25"/>
      <c r="DK118" s="142">
        <v>2339444.8823157949</v>
      </c>
      <c r="DL118" s="25"/>
      <c r="DM118" s="142">
        <v>2323382.1533157951</v>
      </c>
      <c r="DN118" s="25"/>
      <c r="DO118" s="142">
        <v>2303910.1533157951</v>
      </c>
      <c r="DP118" s="25"/>
      <c r="DQ118" s="142">
        <v>3664367.1533157951</v>
      </c>
      <c r="DR118" s="25"/>
      <c r="DS118" s="142">
        <v>3632760.1533157951</v>
      </c>
      <c r="DT118" s="25"/>
      <c r="DU118" s="142">
        <v>3594539</v>
      </c>
      <c r="DV118" s="25"/>
      <c r="DW118" s="142">
        <v>4609745</v>
      </c>
      <c r="DX118" s="25"/>
      <c r="DY118" s="142">
        <v>4599001</v>
      </c>
      <c r="DZ118" s="25"/>
      <c r="EA118" s="142">
        <v>4452672</v>
      </c>
      <c r="EB118" s="25"/>
      <c r="EC118" s="142">
        <v>4430160</v>
      </c>
      <c r="ED118" s="25"/>
      <c r="EE118" s="142">
        <v>4411189</v>
      </c>
      <c r="EF118" s="25"/>
      <c r="EG118" s="142">
        <v>4423276</v>
      </c>
      <c r="EH118" s="25"/>
      <c r="EI118" s="142">
        <v>4399737</v>
      </c>
      <c r="EJ118" s="25"/>
      <c r="EK118" s="142">
        <v>4370712</v>
      </c>
      <c r="EL118" s="25"/>
      <c r="EM118" s="142">
        <v>4345011</v>
      </c>
      <c r="EN118" s="25"/>
      <c r="EO118" s="142">
        <v>4337501</v>
      </c>
      <c r="EP118" s="25"/>
      <c r="EQ118" s="142">
        <v>4297841</v>
      </c>
      <c r="ER118" s="25"/>
      <c r="ES118" s="142">
        <v>4262729</v>
      </c>
      <c r="ET118" s="25"/>
      <c r="EU118" s="142">
        <v>4237753</v>
      </c>
      <c r="EV118" s="25"/>
      <c r="EW118" s="142">
        <v>4214540</v>
      </c>
      <c r="EX118" s="25"/>
      <c r="EY118" s="142">
        <v>4168177</v>
      </c>
      <c r="EZ118" s="25"/>
      <c r="FA118" s="142">
        <v>4136595</v>
      </c>
      <c r="FB118" s="25"/>
      <c r="FC118" s="142">
        <v>4110447</v>
      </c>
      <c r="FD118" s="25"/>
      <c r="FE118" s="142">
        <v>4119436</v>
      </c>
      <c r="FF118" s="25"/>
      <c r="FG118" s="142">
        <v>4092673</v>
      </c>
      <c r="FH118" s="25"/>
      <c r="FI118" s="142">
        <v>4054389</v>
      </c>
      <c r="FJ118" s="25"/>
      <c r="FK118" s="142">
        <v>4042548</v>
      </c>
      <c r="FL118" s="25"/>
      <c r="FM118" s="142">
        <v>4059985</v>
      </c>
      <c r="FN118" s="25"/>
      <c r="FO118" s="142">
        <v>4041281</v>
      </c>
      <c r="FP118" s="25"/>
      <c r="FQ118" s="142">
        <v>4033721</v>
      </c>
      <c r="FR118" s="25"/>
      <c r="FS118" s="142">
        <v>4057014.0210000002</v>
      </c>
      <c r="FT118" s="25"/>
      <c r="FU118" s="142">
        <v>4137972.0470700003</v>
      </c>
      <c r="FV118" s="25"/>
      <c r="FW118" s="142">
        <v>4149822.5285500004</v>
      </c>
      <c r="FX118" s="25"/>
      <c r="FY118" s="142">
        <v>4291751</v>
      </c>
      <c r="FZ118" s="25"/>
      <c r="GA118" s="349">
        <v>4460341000</v>
      </c>
      <c r="GB118" s="25"/>
      <c r="GC118" s="349">
        <v>4574561000</v>
      </c>
      <c r="GD118" s="25"/>
      <c r="GE118" s="349">
        <f t="shared" si="83"/>
        <v>5626289000</v>
      </c>
      <c r="GF118" s="25"/>
      <c r="GG118" s="349">
        <f t="shared" si="84"/>
        <v>5812982000</v>
      </c>
      <c r="GH118" s="25"/>
      <c r="GI118" s="349">
        <f t="shared" si="85"/>
        <v>5984061000</v>
      </c>
      <c r="GJ118" s="25"/>
      <c r="GK118" s="349">
        <f t="shared" si="86"/>
        <v>6203888000</v>
      </c>
      <c r="GL118" s="25"/>
      <c r="GM118" s="349">
        <f t="shared" si="87"/>
        <v>6309265000</v>
      </c>
      <c r="GN118" s="25"/>
      <c r="GO118" s="349">
        <f t="shared" si="88"/>
        <v>6345528000</v>
      </c>
      <c r="GP118" s="25"/>
      <c r="GQ118" s="349">
        <f t="shared" si="89"/>
        <v>6384184000</v>
      </c>
      <c r="GR118" s="25"/>
      <c r="GS118" s="349">
        <f t="shared" si="90"/>
        <v>6476873000</v>
      </c>
      <c r="GT118" s="25"/>
      <c r="GU118" s="349">
        <f t="shared" si="91"/>
        <v>6450144000</v>
      </c>
      <c r="GV118" s="25"/>
      <c r="GW118" s="349">
        <f t="shared" si="92"/>
        <v>6441487000</v>
      </c>
      <c r="GX118" s="25"/>
      <c r="GY118" s="349">
        <f t="shared" si="93"/>
        <v>6493281000</v>
      </c>
      <c r="GZ118" s="25"/>
      <c r="HA118" s="349">
        <f t="shared" si="94"/>
        <v>6598668000</v>
      </c>
      <c r="HB118" s="25"/>
      <c r="HC118" s="349">
        <f t="shared" si="77"/>
        <v>7428618000</v>
      </c>
      <c r="HD118" s="25"/>
      <c r="HE118" s="349">
        <f t="shared" si="78"/>
        <v>7471986000</v>
      </c>
      <c r="HF118" s="25"/>
      <c r="HG118" s="349">
        <f t="shared" si="79"/>
        <v>7524810000</v>
      </c>
      <c r="HH118" s="25"/>
      <c r="HI118" s="349">
        <f t="shared" si="80"/>
        <v>8028729000</v>
      </c>
      <c r="HJ118" s="25"/>
      <c r="HK118" s="535"/>
      <c r="HL118" s="25"/>
      <c r="HM118" s="349">
        <f t="shared" si="81"/>
        <v>8208808000</v>
      </c>
      <c r="HN118" s="25"/>
      <c r="HO118" s="349">
        <f t="shared" si="82"/>
        <v>8420254000</v>
      </c>
    </row>
    <row r="119" spans="1:223" ht="13.5" customHeight="1">
      <c r="A119" s="406" t="s">
        <v>49</v>
      </c>
      <c r="B119" s="38"/>
      <c r="C119" s="407">
        <v>306957.11725650827</v>
      </c>
      <c r="D119" s="38"/>
      <c r="E119" s="407">
        <v>298877.11725650827</v>
      </c>
      <c r="F119" s="38"/>
      <c r="G119" s="407">
        <v>290779.11725650827</v>
      </c>
      <c r="H119" s="38"/>
      <c r="I119" s="407">
        <v>289013.11725650827</v>
      </c>
      <c r="J119" s="38"/>
      <c r="K119" s="407">
        <v>281175.11725650827</v>
      </c>
      <c r="L119" s="38"/>
      <c r="M119" s="407">
        <v>248405</v>
      </c>
      <c r="N119" s="38"/>
      <c r="O119" s="407">
        <v>247195</v>
      </c>
      <c r="P119" s="38"/>
      <c r="Q119" s="407">
        <v>223984</v>
      </c>
      <c r="R119" s="38"/>
      <c r="S119" s="407">
        <v>215994</v>
      </c>
      <c r="T119" s="38"/>
      <c r="U119" s="407">
        <v>204156</v>
      </c>
      <c r="V119" s="38"/>
      <c r="W119" s="407">
        <v>204268</v>
      </c>
      <c r="X119" s="38"/>
      <c r="Y119" s="407">
        <v>197234</v>
      </c>
      <c r="Z119" s="38"/>
      <c r="AA119" s="407">
        <v>1272106</v>
      </c>
      <c r="AB119" s="38"/>
      <c r="AC119" s="407">
        <v>1205822</v>
      </c>
      <c r="AD119" s="38"/>
      <c r="AE119" s="407">
        <v>1186068</v>
      </c>
      <c r="AF119" s="38"/>
      <c r="AG119" s="407">
        <v>1171757</v>
      </c>
      <c r="AH119" s="38"/>
      <c r="AI119" s="407">
        <v>171968</v>
      </c>
      <c r="AJ119" s="38"/>
      <c r="AK119" s="407">
        <v>167068</v>
      </c>
      <c r="AL119" s="38"/>
      <c r="AM119" s="407">
        <v>163269</v>
      </c>
      <c r="AN119" s="38"/>
      <c r="AO119" s="407">
        <v>161704</v>
      </c>
      <c r="AP119" s="38"/>
      <c r="AQ119" s="407">
        <v>156838</v>
      </c>
      <c r="AR119" s="38"/>
      <c r="AS119" s="407">
        <v>150318</v>
      </c>
      <c r="AT119" s="38"/>
      <c r="AU119" s="407">
        <v>153425</v>
      </c>
      <c r="AV119" s="38"/>
      <c r="AW119" s="407">
        <v>154794</v>
      </c>
      <c r="AX119" s="38"/>
      <c r="AY119" s="407">
        <v>154145</v>
      </c>
      <c r="AZ119" s="38"/>
      <c r="BA119" s="407">
        <v>153849</v>
      </c>
      <c r="BB119" s="38"/>
      <c r="BC119" s="407">
        <v>157027</v>
      </c>
      <c r="BD119" s="38"/>
      <c r="BE119" s="407">
        <v>166042</v>
      </c>
      <c r="BF119" s="38"/>
      <c r="BG119" s="407">
        <v>169798</v>
      </c>
      <c r="BH119" s="38"/>
      <c r="BI119" s="407">
        <v>174397</v>
      </c>
      <c r="BJ119" s="38"/>
      <c r="BK119" s="407">
        <v>181899.52799999999</v>
      </c>
      <c r="BL119" s="38"/>
      <c r="BM119" s="408">
        <v>207286.50224</v>
      </c>
      <c r="BN119" s="38"/>
      <c r="BO119" s="408">
        <v>211822.00380000001</v>
      </c>
      <c r="BP119" s="38"/>
      <c r="BQ119" s="408">
        <v>270731.50831</v>
      </c>
      <c r="BR119" s="38"/>
      <c r="BS119" s="409">
        <v>225860000</v>
      </c>
      <c r="BT119" s="38"/>
      <c r="BU119" s="409">
        <v>237754000</v>
      </c>
      <c r="BV119" s="38"/>
      <c r="BW119" s="409">
        <v>263148000</v>
      </c>
      <c r="BX119" s="38"/>
      <c r="BY119" s="409">
        <v>269885000</v>
      </c>
      <c r="BZ119" s="38"/>
      <c r="CA119" s="409">
        <v>261508000</v>
      </c>
      <c r="CB119" s="38"/>
      <c r="CC119" s="409">
        <v>261945000</v>
      </c>
      <c r="CD119" s="38"/>
      <c r="CE119" s="409">
        <v>266272000</v>
      </c>
      <c r="CF119" s="38"/>
      <c r="CG119" s="409">
        <f>[16]BS_PT!$S$41</f>
        <v>267998000</v>
      </c>
      <c r="CH119" s="38"/>
      <c r="CI119" s="409">
        <v>336113000</v>
      </c>
      <c r="CJ119" s="38"/>
      <c r="CK119" s="409">
        <v>264977000</v>
      </c>
      <c r="CL119" s="38"/>
      <c r="CM119" s="409">
        <v>267693000</v>
      </c>
      <c r="CN119" s="38"/>
      <c r="CO119" s="409">
        <v>267737000</v>
      </c>
      <c r="CP119" s="38"/>
      <c r="CQ119" s="409">
        <v>285153000</v>
      </c>
      <c r="CR119" s="38"/>
      <c r="CS119" s="409">
        <v>331839000</v>
      </c>
      <c r="CT119" s="38"/>
      <c r="CU119" s="409">
        <v>392229000</v>
      </c>
      <c r="CV119" s="38"/>
      <c r="CW119" s="409">
        <v>442465000</v>
      </c>
      <c r="CX119" s="38"/>
      <c r="CY119" s="409">
        <v>496220000</v>
      </c>
      <c r="CZ119" s="38"/>
      <c r="DA119" s="409">
        <v>544621000</v>
      </c>
      <c r="DB119" s="38"/>
      <c r="DC119" s="536"/>
      <c r="DD119" s="38"/>
      <c r="DE119" s="409">
        <v>590884000</v>
      </c>
      <c r="DF119" s="38"/>
      <c r="DG119" s="409">
        <v>627997000</v>
      </c>
      <c r="DH119" s="38"/>
      <c r="DI119" s="406" t="s">
        <v>69</v>
      </c>
      <c r="DJ119" s="38"/>
      <c r="DK119" s="407">
        <v>306957.11725650827</v>
      </c>
      <c r="DL119" s="38"/>
      <c r="DM119" s="407">
        <v>298877.11725650827</v>
      </c>
      <c r="DN119" s="38"/>
      <c r="DO119" s="407">
        <v>290779.11725650827</v>
      </c>
      <c r="DP119" s="38"/>
      <c r="DQ119" s="407">
        <v>289013.11725650827</v>
      </c>
      <c r="DR119" s="38"/>
      <c r="DS119" s="407">
        <v>281175.11725650827</v>
      </c>
      <c r="DT119" s="38"/>
      <c r="DU119" s="407">
        <v>248405</v>
      </c>
      <c r="DV119" s="38"/>
      <c r="DW119" s="407">
        <v>247195</v>
      </c>
      <c r="DX119" s="38"/>
      <c r="DY119" s="407">
        <v>223984</v>
      </c>
      <c r="DZ119" s="38"/>
      <c r="EA119" s="407">
        <v>215994</v>
      </c>
      <c r="EB119" s="38"/>
      <c r="EC119" s="407">
        <v>204156</v>
      </c>
      <c r="ED119" s="38"/>
      <c r="EE119" s="407">
        <v>204268</v>
      </c>
      <c r="EF119" s="38"/>
      <c r="EG119" s="407">
        <v>197234</v>
      </c>
      <c r="EH119" s="38"/>
      <c r="EI119" s="407">
        <v>1272106</v>
      </c>
      <c r="EJ119" s="38"/>
      <c r="EK119" s="407">
        <v>1205822</v>
      </c>
      <c r="EL119" s="38"/>
      <c r="EM119" s="407">
        <v>1186068</v>
      </c>
      <c r="EN119" s="38"/>
      <c r="EO119" s="407">
        <v>1171757</v>
      </c>
      <c r="EP119" s="38"/>
      <c r="EQ119" s="407">
        <v>171968</v>
      </c>
      <c r="ER119" s="38"/>
      <c r="ES119" s="407">
        <v>167068</v>
      </c>
      <c r="ET119" s="38"/>
      <c r="EU119" s="407">
        <v>163269</v>
      </c>
      <c r="EV119" s="38"/>
      <c r="EW119" s="407">
        <v>161704</v>
      </c>
      <c r="EX119" s="38"/>
      <c r="EY119" s="407">
        <v>156838</v>
      </c>
      <c r="EZ119" s="38"/>
      <c r="FA119" s="407">
        <v>150318</v>
      </c>
      <c r="FB119" s="38"/>
      <c r="FC119" s="407">
        <v>153425</v>
      </c>
      <c r="FD119" s="38"/>
      <c r="FE119" s="407">
        <v>154794</v>
      </c>
      <c r="FF119" s="38"/>
      <c r="FG119" s="407">
        <v>154145</v>
      </c>
      <c r="FH119" s="38"/>
      <c r="FI119" s="407">
        <v>153849</v>
      </c>
      <c r="FJ119" s="38"/>
      <c r="FK119" s="407">
        <v>157027</v>
      </c>
      <c r="FL119" s="38"/>
      <c r="FM119" s="407">
        <v>166042</v>
      </c>
      <c r="FN119" s="38"/>
      <c r="FO119" s="407">
        <v>169798</v>
      </c>
      <c r="FP119" s="38"/>
      <c r="FQ119" s="407">
        <v>174397</v>
      </c>
      <c r="FR119" s="38"/>
      <c r="FS119" s="407">
        <v>181899.52799999999</v>
      </c>
      <c r="FT119" s="38"/>
      <c r="FU119" s="407">
        <v>207286.50224</v>
      </c>
      <c r="FV119" s="38"/>
      <c r="FW119" s="407">
        <v>211822.00380000001</v>
      </c>
      <c r="FX119" s="38"/>
      <c r="FY119" s="407">
        <v>270731.50831</v>
      </c>
      <c r="FZ119" s="38"/>
      <c r="GA119" s="409">
        <v>225860000</v>
      </c>
      <c r="GB119" s="38"/>
      <c r="GC119" s="409">
        <v>237754000</v>
      </c>
      <c r="GD119" s="38"/>
      <c r="GE119" s="409">
        <f t="shared" si="83"/>
        <v>263148000</v>
      </c>
      <c r="GF119" s="38"/>
      <c r="GG119" s="409">
        <f t="shared" si="84"/>
        <v>269885000</v>
      </c>
      <c r="GH119" s="38"/>
      <c r="GI119" s="409">
        <f t="shared" si="85"/>
        <v>261508000</v>
      </c>
      <c r="GJ119" s="38"/>
      <c r="GK119" s="409">
        <f t="shared" si="86"/>
        <v>261945000</v>
      </c>
      <c r="GL119" s="38"/>
      <c r="GM119" s="409">
        <f t="shared" si="87"/>
        <v>266272000</v>
      </c>
      <c r="GN119" s="38"/>
      <c r="GO119" s="409">
        <f t="shared" si="88"/>
        <v>267998000</v>
      </c>
      <c r="GP119" s="38"/>
      <c r="GQ119" s="409">
        <f t="shared" si="89"/>
        <v>336113000</v>
      </c>
      <c r="GR119" s="38"/>
      <c r="GS119" s="409">
        <f t="shared" si="90"/>
        <v>264977000</v>
      </c>
      <c r="GT119" s="38"/>
      <c r="GU119" s="409">
        <f t="shared" si="91"/>
        <v>267693000</v>
      </c>
      <c r="GV119" s="38"/>
      <c r="GW119" s="409">
        <f t="shared" si="92"/>
        <v>267737000</v>
      </c>
      <c r="GX119" s="38"/>
      <c r="GY119" s="409">
        <f t="shared" si="93"/>
        <v>285153000</v>
      </c>
      <c r="GZ119" s="38"/>
      <c r="HA119" s="409">
        <f t="shared" si="94"/>
        <v>331839000</v>
      </c>
      <c r="HB119" s="38"/>
      <c r="HC119" s="409">
        <f t="shared" si="77"/>
        <v>392229000</v>
      </c>
      <c r="HD119" s="38"/>
      <c r="HE119" s="409">
        <f t="shared" si="78"/>
        <v>442465000</v>
      </c>
      <c r="HF119" s="38"/>
      <c r="HG119" s="409">
        <f t="shared" si="79"/>
        <v>496220000</v>
      </c>
      <c r="HH119" s="38"/>
      <c r="HI119" s="409">
        <f t="shared" si="80"/>
        <v>544621000</v>
      </c>
      <c r="HJ119" s="38"/>
      <c r="HK119" s="536"/>
      <c r="HL119" s="38"/>
      <c r="HM119" s="409">
        <f t="shared" si="81"/>
        <v>590884000</v>
      </c>
      <c r="HN119" s="38"/>
      <c r="HO119" s="409">
        <f t="shared" si="82"/>
        <v>627997000</v>
      </c>
    </row>
    <row r="120" spans="1:223" ht="13.5" customHeight="1">
      <c r="A120" s="116" t="s">
        <v>525</v>
      </c>
      <c r="B120" s="25"/>
      <c r="C120" s="142"/>
      <c r="D120" s="25"/>
      <c r="E120" s="142"/>
      <c r="F120" s="25"/>
      <c r="G120" s="142"/>
      <c r="H120" s="25"/>
      <c r="I120" s="142"/>
      <c r="J120" s="25"/>
      <c r="K120" s="142"/>
      <c r="L120" s="25"/>
      <c r="M120" s="142"/>
      <c r="N120" s="25"/>
      <c r="O120" s="142"/>
      <c r="P120" s="25"/>
      <c r="Q120" s="142"/>
      <c r="R120" s="25"/>
      <c r="S120" s="142"/>
      <c r="T120" s="25"/>
      <c r="U120" s="142"/>
      <c r="V120" s="25"/>
      <c r="W120" s="142"/>
      <c r="X120" s="25"/>
      <c r="Y120" s="142"/>
      <c r="Z120" s="25"/>
      <c r="AA120" s="142"/>
      <c r="AB120" s="25"/>
      <c r="AC120" s="142"/>
      <c r="AD120" s="25"/>
      <c r="AE120" s="142"/>
      <c r="AF120" s="25"/>
      <c r="AG120" s="142"/>
      <c r="AH120" s="25"/>
      <c r="AI120" s="142"/>
      <c r="AJ120" s="25"/>
      <c r="AK120" s="142"/>
      <c r="AL120" s="25"/>
      <c r="AM120" s="142"/>
      <c r="AN120" s="25"/>
      <c r="AO120" s="142"/>
      <c r="AP120" s="25"/>
      <c r="AQ120" s="142"/>
      <c r="AR120" s="25"/>
      <c r="AS120" s="142"/>
      <c r="AT120" s="25"/>
      <c r="AU120" s="142"/>
      <c r="AV120" s="25"/>
      <c r="AW120" s="142"/>
      <c r="AX120" s="25"/>
      <c r="AY120" s="142"/>
      <c r="AZ120" s="25"/>
      <c r="BA120" s="142"/>
      <c r="BB120" s="25"/>
      <c r="BC120" s="142"/>
      <c r="BD120" s="25"/>
      <c r="BE120" s="142"/>
      <c r="BF120" s="25"/>
      <c r="BG120" s="142"/>
      <c r="BH120" s="25"/>
      <c r="BI120" s="142"/>
      <c r="BJ120" s="25"/>
      <c r="BK120" s="142"/>
      <c r="BL120" s="25"/>
      <c r="BM120" s="142"/>
      <c r="BN120" s="25"/>
      <c r="BO120" s="142">
        <v>0</v>
      </c>
      <c r="BP120" s="25"/>
      <c r="BQ120" s="142">
        <v>0</v>
      </c>
      <c r="BR120" s="25"/>
      <c r="BS120" s="349" t="s">
        <v>274</v>
      </c>
      <c r="BT120" s="25"/>
      <c r="BU120" s="349">
        <v>0</v>
      </c>
      <c r="BV120" s="25"/>
      <c r="BW120" s="349">
        <v>0</v>
      </c>
      <c r="BX120" s="25"/>
      <c r="BY120" s="349">
        <v>0</v>
      </c>
      <c r="BZ120" s="25"/>
      <c r="CA120" s="349"/>
      <c r="CB120" s="25"/>
      <c r="CC120" s="349"/>
      <c r="CD120" s="25"/>
      <c r="CE120" s="349"/>
      <c r="CF120" s="25"/>
      <c r="CG120" s="349"/>
      <c r="CH120" s="25"/>
      <c r="CI120" s="349">
        <v>1000</v>
      </c>
      <c r="CJ120" s="25"/>
      <c r="CK120" s="349"/>
      <c r="CL120" s="25"/>
      <c r="CM120" s="349">
        <v>0</v>
      </c>
      <c r="CN120" s="25"/>
      <c r="CO120" s="349">
        <v>0</v>
      </c>
      <c r="CP120" s="25"/>
      <c r="CQ120" s="349">
        <v>0</v>
      </c>
      <c r="CR120" s="25"/>
      <c r="CS120" s="349">
        <v>0</v>
      </c>
      <c r="CT120" s="25"/>
      <c r="CU120" s="349">
        <v>0</v>
      </c>
      <c r="CV120" s="25"/>
      <c r="CW120" s="349">
        <v>0</v>
      </c>
      <c r="CX120" s="25"/>
      <c r="CY120" s="349">
        <v>0</v>
      </c>
      <c r="CZ120" s="25"/>
      <c r="DA120" s="349">
        <v>0</v>
      </c>
      <c r="DB120" s="25"/>
      <c r="DC120" s="535"/>
      <c r="DD120" s="25"/>
      <c r="DE120" s="349">
        <v>0</v>
      </c>
      <c r="DF120" s="25"/>
      <c r="DG120" s="349">
        <v>0</v>
      </c>
      <c r="DH120" s="25"/>
      <c r="DI120" s="116" t="s">
        <v>516</v>
      </c>
      <c r="DJ120" s="25"/>
      <c r="DK120" s="142"/>
      <c r="DL120" s="25"/>
      <c r="DM120" s="142"/>
      <c r="DN120" s="25"/>
      <c r="DO120" s="142"/>
      <c r="DP120" s="25"/>
      <c r="DQ120" s="142"/>
      <c r="DR120" s="25"/>
      <c r="DS120" s="142"/>
      <c r="DT120" s="25"/>
      <c r="DU120" s="142"/>
      <c r="DV120" s="25"/>
      <c r="DW120" s="142"/>
      <c r="DX120" s="25"/>
      <c r="DY120" s="142"/>
      <c r="DZ120" s="25"/>
      <c r="EA120" s="142"/>
      <c r="EB120" s="25"/>
      <c r="EC120" s="142"/>
      <c r="ED120" s="25"/>
      <c r="EE120" s="142"/>
      <c r="EF120" s="25"/>
      <c r="EG120" s="142"/>
      <c r="EH120" s="25"/>
      <c r="EI120" s="142"/>
      <c r="EJ120" s="25"/>
      <c r="EK120" s="142"/>
      <c r="EL120" s="25"/>
      <c r="EM120" s="142"/>
      <c r="EN120" s="25"/>
      <c r="EO120" s="142"/>
      <c r="EP120" s="25"/>
      <c r="EQ120" s="142"/>
      <c r="ER120" s="25"/>
      <c r="ES120" s="142"/>
      <c r="ET120" s="25"/>
      <c r="EU120" s="142"/>
      <c r="EV120" s="25"/>
      <c r="EW120" s="142"/>
      <c r="EX120" s="25"/>
      <c r="EY120" s="142"/>
      <c r="EZ120" s="25"/>
      <c r="FA120" s="142"/>
      <c r="FB120" s="25"/>
      <c r="FC120" s="142"/>
      <c r="FD120" s="25"/>
      <c r="FE120" s="142"/>
      <c r="FF120" s="25"/>
      <c r="FG120" s="142"/>
      <c r="FH120" s="25"/>
      <c r="FI120" s="142"/>
      <c r="FJ120" s="25"/>
      <c r="FK120" s="142"/>
      <c r="FL120" s="25"/>
      <c r="FM120" s="142"/>
      <c r="FN120" s="25"/>
      <c r="FO120" s="142"/>
      <c r="FP120" s="25"/>
      <c r="FQ120" s="142"/>
      <c r="FR120" s="25"/>
      <c r="FS120" s="142"/>
      <c r="FT120" s="25"/>
      <c r="FU120" s="142"/>
      <c r="FV120" s="25"/>
      <c r="FW120" s="142">
        <v>0</v>
      </c>
      <c r="FX120" s="25"/>
      <c r="FY120" s="142">
        <v>0</v>
      </c>
      <c r="FZ120" s="25"/>
      <c r="GA120" s="349">
        <v>0</v>
      </c>
      <c r="GB120" s="25"/>
      <c r="GC120" s="349">
        <v>0</v>
      </c>
      <c r="GD120" s="25"/>
      <c r="GE120" s="349">
        <f t="shared" si="83"/>
        <v>0</v>
      </c>
      <c r="GF120" s="25"/>
      <c r="GG120" s="349">
        <f t="shared" si="84"/>
        <v>0</v>
      </c>
      <c r="GH120" s="25"/>
      <c r="GI120" s="349">
        <f t="shared" si="85"/>
        <v>0</v>
      </c>
      <c r="GJ120" s="25"/>
      <c r="GK120" s="349">
        <f t="shared" si="86"/>
        <v>0</v>
      </c>
      <c r="GL120" s="25"/>
      <c r="GM120" s="349">
        <f t="shared" si="87"/>
        <v>0</v>
      </c>
      <c r="GN120" s="25"/>
      <c r="GO120" s="349">
        <f t="shared" si="88"/>
        <v>0</v>
      </c>
      <c r="GP120" s="25"/>
      <c r="GQ120" s="349">
        <f t="shared" si="89"/>
        <v>1000</v>
      </c>
      <c r="GR120" s="25"/>
      <c r="GS120" s="349">
        <f t="shared" si="90"/>
        <v>0</v>
      </c>
      <c r="GT120" s="25"/>
      <c r="GU120" s="349">
        <f t="shared" si="91"/>
        <v>0</v>
      </c>
      <c r="GV120" s="25"/>
      <c r="GW120" s="349">
        <f t="shared" si="92"/>
        <v>0</v>
      </c>
      <c r="GX120" s="25"/>
      <c r="GY120" s="349">
        <f t="shared" si="93"/>
        <v>0</v>
      </c>
      <c r="GZ120" s="25"/>
      <c r="HA120" s="349">
        <f t="shared" si="94"/>
        <v>0</v>
      </c>
      <c r="HB120" s="25"/>
      <c r="HC120" s="349">
        <f t="shared" si="77"/>
        <v>0</v>
      </c>
      <c r="HD120" s="25"/>
      <c r="HE120" s="349">
        <f t="shared" si="78"/>
        <v>0</v>
      </c>
      <c r="HF120" s="25"/>
      <c r="HG120" s="349">
        <f t="shared" si="79"/>
        <v>0</v>
      </c>
      <c r="HH120" s="25"/>
      <c r="HI120" s="349">
        <f t="shared" si="80"/>
        <v>0</v>
      </c>
      <c r="HJ120" s="25"/>
      <c r="HK120" s="535"/>
      <c r="HL120" s="25"/>
      <c r="HM120" s="349">
        <f t="shared" si="81"/>
        <v>0</v>
      </c>
      <c r="HN120" s="25"/>
      <c r="HO120" s="349">
        <f t="shared" si="82"/>
        <v>0</v>
      </c>
    </row>
    <row r="121" spans="1:223" ht="13.5" customHeight="1">
      <c r="A121" s="188" t="s">
        <v>92</v>
      </c>
      <c r="B121" s="38"/>
      <c r="C121" s="189">
        <v>3265549.9995723031</v>
      </c>
      <c r="D121" s="38"/>
      <c r="E121" s="189">
        <v>3226894.2705723033</v>
      </c>
      <c r="F121" s="38"/>
      <c r="G121" s="189">
        <v>3187342.2705723033</v>
      </c>
      <c r="H121" s="38"/>
      <c r="I121" s="189">
        <v>4644720.2705723038</v>
      </c>
      <c r="J121" s="38"/>
      <c r="K121" s="189">
        <v>4975800.2705723038</v>
      </c>
      <c r="L121" s="38"/>
      <c r="M121" s="189">
        <v>4932002.7410000004</v>
      </c>
      <c r="N121" s="38"/>
      <c r="O121" s="189">
        <v>6006491</v>
      </c>
      <c r="P121" s="38"/>
      <c r="Q121" s="189">
        <v>6097696</v>
      </c>
      <c r="R121" s="38"/>
      <c r="S121" s="189">
        <v>6189683</v>
      </c>
      <c r="T121" s="38"/>
      <c r="U121" s="189">
        <v>6202619</v>
      </c>
      <c r="V121" s="38"/>
      <c r="W121" s="189">
        <v>6231276</v>
      </c>
      <c r="X121" s="38"/>
      <c r="Y121" s="189">
        <v>6173258</v>
      </c>
      <c r="Z121" s="38"/>
      <c r="AA121" s="189">
        <v>7274409</v>
      </c>
      <c r="AB121" s="38"/>
      <c r="AC121" s="189">
        <v>7025324</v>
      </c>
      <c r="AD121" s="38"/>
      <c r="AE121" s="189">
        <v>6998573</v>
      </c>
      <c r="AF121" s="38"/>
      <c r="AG121" s="189">
        <v>6953841</v>
      </c>
      <c r="AH121" s="38"/>
      <c r="AI121" s="189">
        <v>6906302</v>
      </c>
      <c r="AJ121" s="38"/>
      <c r="AK121" s="189">
        <v>6884851</v>
      </c>
      <c r="AL121" s="38"/>
      <c r="AM121" s="189">
        <v>6408495</v>
      </c>
      <c r="AN121" s="38"/>
      <c r="AO121" s="189">
        <v>6494953</v>
      </c>
      <c r="AP121" s="38"/>
      <c r="AQ121" s="189">
        <v>6392609</v>
      </c>
      <c r="AR121" s="38"/>
      <c r="AS121" s="189">
        <v>6382403</v>
      </c>
      <c r="AT121" s="38"/>
      <c r="AU121" s="189">
        <v>6312713</v>
      </c>
      <c r="AV121" s="38"/>
      <c r="AW121" s="189">
        <v>6345534</v>
      </c>
      <c r="AX121" s="38"/>
      <c r="AY121" s="189">
        <v>6307767</v>
      </c>
      <c r="AZ121" s="38"/>
      <c r="BA121" s="189">
        <v>6302515</v>
      </c>
      <c r="BB121" s="38"/>
      <c r="BC121" s="189">
        <v>6241105</v>
      </c>
      <c r="BD121" s="38"/>
      <c r="BE121" s="189">
        <v>6024371</v>
      </c>
      <c r="BF121" s="38"/>
      <c r="BG121" s="189">
        <v>5997826</v>
      </c>
      <c r="BH121" s="38"/>
      <c r="BI121" s="189">
        <v>6034357</v>
      </c>
      <c r="BJ121" s="38"/>
      <c r="BK121" s="189">
        <v>6000210.85121</v>
      </c>
      <c r="BL121" s="38"/>
      <c r="BM121" s="411">
        <v>6125568</v>
      </c>
      <c r="BN121" s="38"/>
      <c r="BO121" s="411">
        <v>6200527.6548400009</v>
      </c>
      <c r="BP121" s="38"/>
      <c r="BQ121" s="411">
        <v>6375841.6986800004</v>
      </c>
      <c r="BR121" s="38"/>
      <c r="BS121" s="412">
        <v>6516286000</v>
      </c>
      <c r="BT121" s="38"/>
      <c r="BU121" s="412">
        <v>6600565000</v>
      </c>
      <c r="BV121" s="38"/>
      <c r="BW121" s="412">
        <v>7709867000</v>
      </c>
      <c r="BX121" s="38"/>
      <c r="BY121" s="412">
        <v>8011298000</v>
      </c>
      <c r="BZ121" s="38"/>
      <c r="CA121" s="412">
        <v>8224413000</v>
      </c>
      <c r="CB121" s="38"/>
      <c r="CC121" s="412">
        <v>8475639000</v>
      </c>
      <c r="CD121" s="38"/>
      <c r="CE121" s="412">
        <v>8566889000</v>
      </c>
      <c r="CF121" s="38"/>
      <c r="CG121" s="412">
        <f>[16]BS_PT!$S$43</f>
        <v>8428140000</v>
      </c>
      <c r="CH121" s="38"/>
      <c r="CI121" s="412">
        <v>8597714000</v>
      </c>
      <c r="CJ121" s="38"/>
      <c r="CK121" s="412">
        <v>8677782000</v>
      </c>
      <c r="CL121" s="38"/>
      <c r="CM121" s="412">
        <v>8508985000</v>
      </c>
      <c r="CN121" s="38"/>
      <c r="CO121" s="412">
        <v>8283356000</v>
      </c>
      <c r="CP121" s="38"/>
      <c r="CQ121" s="412">
        <v>8326478000</v>
      </c>
      <c r="CR121" s="38"/>
      <c r="CS121" s="412">
        <f>SUM(CS109:CS120)</f>
        <v>8487721000</v>
      </c>
      <c r="CT121" s="38"/>
      <c r="CU121" s="412">
        <f>SUM(CU109:CU120)</f>
        <v>9419418000</v>
      </c>
      <c r="CV121" s="38"/>
      <c r="CW121" s="412">
        <v>9415809000</v>
      </c>
      <c r="CX121" s="38"/>
      <c r="CY121" s="412">
        <f>SUM(CY109:CY120)</f>
        <v>9524020000</v>
      </c>
      <c r="CZ121" s="38"/>
      <c r="DA121" s="412">
        <v>10096165000</v>
      </c>
      <c r="DB121" s="38"/>
      <c r="DC121" s="541"/>
      <c r="DD121" s="38"/>
      <c r="DE121" s="412">
        <v>10371240000</v>
      </c>
      <c r="DF121" s="38"/>
      <c r="DG121" s="412">
        <v>10686819000</v>
      </c>
      <c r="DH121" s="38"/>
      <c r="DI121" s="188" t="s">
        <v>91</v>
      </c>
      <c r="DJ121" s="38"/>
      <c r="DK121" s="189">
        <v>3265549.9995723031</v>
      </c>
      <c r="DL121" s="38"/>
      <c r="DM121" s="189">
        <v>3226894.2705723033</v>
      </c>
      <c r="DN121" s="38"/>
      <c r="DO121" s="189">
        <v>3187342.2705723033</v>
      </c>
      <c r="DP121" s="38"/>
      <c r="DQ121" s="189">
        <v>4644720.2705723038</v>
      </c>
      <c r="DR121" s="38"/>
      <c r="DS121" s="189">
        <v>4975800.2705723038</v>
      </c>
      <c r="DT121" s="38"/>
      <c r="DU121" s="189">
        <v>4932002.7410000004</v>
      </c>
      <c r="DV121" s="38"/>
      <c r="DW121" s="189">
        <v>6006491</v>
      </c>
      <c r="DX121" s="38"/>
      <c r="DY121" s="189">
        <v>6097696</v>
      </c>
      <c r="DZ121" s="38"/>
      <c r="EA121" s="189">
        <v>6189683</v>
      </c>
      <c r="EB121" s="38"/>
      <c r="EC121" s="189">
        <v>6202619</v>
      </c>
      <c r="ED121" s="38"/>
      <c r="EE121" s="189">
        <v>6231276</v>
      </c>
      <c r="EF121" s="38"/>
      <c r="EG121" s="189">
        <v>6173258</v>
      </c>
      <c r="EH121" s="38"/>
      <c r="EI121" s="189">
        <v>7274409</v>
      </c>
      <c r="EJ121" s="38"/>
      <c r="EK121" s="189">
        <v>7025324</v>
      </c>
      <c r="EL121" s="38"/>
      <c r="EM121" s="189">
        <v>6998573</v>
      </c>
      <c r="EN121" s="38"/>
      <c r="EO121" s="189">
        <v>6953841</v>
      </c>
      <c r="EP121" s="38"/>
      <c r="EQ121" s="189">
        <v>6906302</v>
      </c>
      <c r="ER121" s="38"/>
      <c r="ES121" s="189">
        <v>6884851</v>
      </c>
      <c r="ET121" s="38"/>
      <c r="EU121" s="189">
        <v>6408495</v>
      </c>
      <c r="EV121" s="38"/>
      <c r="EW121" s="189">
        <v>6494953</v>
      </c>
      <c r="EX121" s="38"/>
      <c r="EY121" s="189">
        <v>6392609</v>
      </c>
      <c r="EZ121" s="38"/>
      <c r="FA121" s="189">
        <v>6382403</v>
      </c>
      <c r="FB121" s="38"/>
      <c r="FC121" s="189">
        <v>6312713</v>
      </c>
      <c r="FD121" s="38"/>
      <c r="FE121" s="189">
        <v>6345534</v>
      </c>
      <c r="FF121" s="38"/>
      <c r="FG121" s="189">
        <v>6307767</v>
      </c>
      <c r="FH121" s="38"/>
      <c r="FI121" s="189">
        <v>6302515</v>
      </c>
      <c r="FJ121" s="38"/>
      <c r="FK121" s="189">
        <v>6241105</v>
      </c>
      <c r="FL121" s="38"/>
      <c r="FM121" s="189">
        <v>6024371</v>
      </c>
      <c r="FN121" s="38"/>
      <c r="FO121" s="189">
        <v>5997826</v>
      </c>
      <c r="FP121" s="38"/>
      <c r="FQ121" s="189">
        <v>6034357</v>
      </c>
      <c r="FR121" s="38"/>
      <c r="FS121" s="189">
        <v>6000210.85121</v>
      </c>
      <c r="FT121" s="38"/>
      <c r="FU121" s="189">
        <v>6125568</v>
      </c>
      <c r="FV121" s="38"/>
      <c r="FW121" s="189">
        <v>6200527.6548400009</v>
      </c>
      <c r="FX121" s="38"/>
      <c r="FY121" s="189">
        <v>6375841.6986800004</v>
      </c>
      <c r="FZ121" s="38"/>
      <c r="GA121" s="412">
        <v>6516286000</v>
      </c>
      <c r="GB121" s="38"/>
      <c r="GC121" s="412">
        <v>6600565000</v>
      </c>
      <c r="GD121" s="38"/>
      <c r="GE121" s="412">
        <f t="shared" si="83"/>
        <v>7709867000</v>
      </c>
      <c r="GF121" s="38"/>
      <c r="GG121" s="412">
        <f t="shared" si="84"/>
        <v>8011298000</v>
      </c>
      <c r="GH121" s="38"/>
      <c r="GI121" s="412">
        <f t="shared" si="85"/>
        <v>8224413000</v>
      </c>
      <c r="GJ121" s="38"/>
      <c r="GK121" s="412">
        <f t="shared" si="86"/>
        <v>8475639000</v>
      </c>
      <c r="GL121" s="38"/>
      <c r="GM121" s="412">
        <f t="shared" si="87"/>
        <v>8566889000</v>
      </c>
      <c r="GN121" s="38"/>
      <c r="GO121" s="412">
        <f t="shared" si="88"/>
        <v>8428140000</v>
      </c>
      <c r="GP121" s="38"/>
      <c r="GQ121" s="412">
        <f t="shared" si="89"/>
        <v>8597714000</v>
      </c>
      <c r="GR121" s="38"/>
      <c r="GS121" s="412">
        <f t="shared" si="90"/>
        <v>8677782000</v>
      </c>
      <c r="GT121" s="38"/>
      <c r="GU121" s="412">
        <f t="shared" si="91"/>
        <v>8508985000</v>
      </c>
      <c r="GV121" s="38"/>
      <c r="GW121" s="412">
        <f t="shared" si="92"/>
        <v>8283356000</v>
      </c>
      <c r="GX121" s="38"/>
      <c r="GY121" s="412">
        <f t="shared" si="93"/>
        <v>8326478000</v>
      </c>
      <c r="GZ121" s="38"/>
      <c r="HA121" s="412">
        <f t="shared" si="94"/>
        <v>8487721000</v>
      </c>
      <c r="HB121" s="38"/>
      <c r="HC121" s="412">
        <f t="shared" si="77"/>
        <v>9419418000</v>
      </c>
      <c r="HD121" s="38"/>
      <c r="HE121" s="412">
        <f t="shared" si="78"/>
        <v>9415809000</v>
      </c>
      <c r="HF121" s="38"/>
      <c r="HG121" s="412">
        <f t="shared" si="79"/>
        <v>9524020000</v>
      </c>
      <c r="HH121" s="38"/>
      <c r="HI121" s="412">
        <f t="shared" si="80"/>
        <v>10096165000</v>
      </c>
      <c r="HJ121" s="38"/>
      <c r="HK121" s="541"/>
      <c r="HL121" s="38"/>
      <c r="HM121" s="412">
        <f t="shared" si="81"/>
        <v>10371240000</v>
      </c>
      <c r="HN121" s="38"/>
      <c r="HO121" s="412">
        <f t="shared" si="82"/>
        <v>10686819000</v>
      </c>
    </row>
    <row r="122" spans="1:223" ht="15" customHeight="1">
      <c r="A122" s="126"/>
      <c r="B122" s="226"/>
      <c r="C122" s="226">
        <v>0</v>
      </c>
      <c r="D122" s="226"/>
      <c r="E122" s="226">
        <v>0</v>
      </c>
      <c r="F122" s="226"/>
      <c r="G122" s="226">
        <v>0</v>
      </c>
      <c r="H122" s="226"/>
      <c r="I122" s="226">
        <v>0</v>
      </c>
      <c r="J122" s="226"/>
      <c r="K122" s="226">
        <v>0</v>
      </c>
      <c r="L122" s="226"/>
      <c r="M122" s="226">
        <v>0</v>
      </c>
      <c r="N122" s="226"/>
      <c r="O122" s="226">
        <v>0</v>
      </c>
      <c r="P122" s="226"/>
      <c r="Q122" s="226">
        <v>0</v>
      </c>
      <c r="R122" s="226"/>
      <c r="S122" s="226">
        <v>0</v>
      </c>
      <c r="T122" s="226"/>
      <c r="U122" s="226">
        <v>0</v>
      </c>
      <c r="V122" s="226"/>
      <c r="W122" s="226">
        <v>0</v>
      </c>
      <c r="X122" s="226"/>
      <c r="Y122" s="226">
        <v>0</v>
      </c>
      <c r="Z122" s="226"/>
      <c r="AA122" s="226">
        <v>0</v>
      </c>
      <c r="AB122" s="226"/>
      <c r="AC122" s="226">
        <v>0</v>
      </c>
      <c r="AD122" s="226"/>
      <c r="AE122" s="226">
        <v>0</v>
      </c>
      <c r="AF122" s="226"/>
      <c r="AG122" s="226">
        <v>0</v>
      </c>
      <c r="AH122" s="226"/>
      <c r="AI122" s="226">
        <v>0</v>
      </c>
      <c r="AJ122" s="226"/>
      <c r="AK122" s="226">
        <v>0</v>
      </c>
      <c r="AL122" s="226"/>
      <c r="AM122" s="226">
        <v>0</v>
      </c>
      <c r="AN122" s="226"/>
      <c r="AO122" s="226">
        <v>0</v>
      </c>
      <c r="AP122" s="226"/>
      <c r="AQ122" s="226">
        <v>0</v>
      </c>
      <c r="AR122" s="226"/>
      <c r="AS122" s="226">
        <v>0</v>
      </c>
      <c r="AT122" s="226"/>
      <c r="AU122" s="226">
        <v>0</v>
      </c>
      <c r="AV122" s="226"/>
      <c r="AW122" s="226">
        <v>0</v>
      </c>
      <c r="AX122" s="226"/>
      <c r="AY122" s="226">
        <v>0</v>
      </c>
      <c r="AZ122" s="226"/>
      <c r="BA122" s="226">
        <v>0</v>
      </c>
      <c r="BB122" s="226"/>
      <c r="BC122" s="226">
        <v>0</v>
      </c>
      <c r="BD122" s="226"/>
      <c r="BE122" s="226">
        <v>0</v>
      </c>
      <c r="BF122" s="226"/>
      <c r="BG122" s="226">
        <v>0</v>
      </c>
      <c r="BH122" s="226"/>
      <c r="BI122" s="226"/>
      <c r="BJ122" s="226"/>
      <c r="BK122" s="226"/>
      <c r="BL122" s="226"/>
      <c r="BM122" s="226">
        <v>0</v>
      </c>
      <c r="BN122" s="226"/>
      <c r="BO122" s="226"/>
      <c r="BP122" s="226"/>
      <c r="BQ122" s="226"/>
      <c r="BR122" s="226"/>
      <c r="BS122" s="352"/>
      <c r="BT122" s="226"/>
      <c r="BU122" s="352"/>
      <c r="BV122" s="226"/>
      <c r="BW122" s="352"/>
      <c r="BX122" s="226"/>
      <c r="BY122" s="352"/>
      <c r="BZ122" s="226"/>
      <c r="CA122" s="352"/>
      <c r="CB122" s="226"/>
      <c r="CC122" s="352"/>
      <c r="CD122" s="226"/>
      <c r="CE122" s="352"/>
      <c r="CF122" s="226"/>
      <c r="CG122" s="352"/>
      <c r="CH122" s="226"/>
      <c r="CI122" s="352"/>
      <c r="CJ122" s="226"/>
      <c r="CK122" s="352"/>
      <c r="CL122" s="226"/>
      <c r="CM122" s="352"/>
      <c r="CN122" s="226"/>
      <c r="CO122" s="352"/>
      <c r="CP122" s="226"/>
      <c r="CQ122" s="352"/>
      <c r="CR122" s="226"/>
      <c r="CS122" s="352"/>
      <c r="CT122" s="226"/>
      <c r="CU122" s="352"/>
      <c r="CV122" s="226"/>
      <c r="CW122" s="352"/>
      <c r="CX122" s="226"/>
      <c r="CY122" s="352"/>
      <c r="CZ122" s="226"/>
      <c r="DA122" s="352"/>
      <c r="DB122" s="226"/>
      <c r="DC122" s="542"/>
      <c r="DD122" s="226"/>
      <c r="DE122" s="352"/>
      <c r="DF122" s="226"/>
      <c r="DG122" s="352"/>
      <c r="DH122" s="226"/>
      <c r="DI122" s="126"/>
      <c r="DJ122" s="226"/>
      <c r="DK122" s="145"/>
      <c r="DL122" s="226"/>
      <c r="DM122" s="145"/>
      <c r="DN122" s="226"/>
      <c r="DO122" s="145"/>
      <c r="DP122" s="226"/>
      <c r="DQ122" s="145"/>
      <c r="DR122" s="226"/>
      <c r="DS122" s="145"/>
      <c r="DT122" s="226"/>
      <c r="DU122" s="145"/>
      <c r="DV122" s="226"/>
      <c r="DW122" s="145"/>
      <c r="DX122" s="226"/>
      <c r="DY122" s="145"/>
      <c r="DZ122" s="226"/>
      <c r="EA122" s="145"/>
      <c r="EB122" s="226"/>
      <c r="EC122" s="145"/>
      <c r="ED122" s="226"/>
      <c r="EE122" s="145"/>
      <c r="EF122" s="226"/>
      <c r="EG122" s="145"/>
      <c r="EH122" s="226"/>
      <c r="EI122" s="145"/>
      <c r="EJ122" s="226"/>
      <c r="EK122" s="145"/>
      <c r="EL122" s="226"/>
      <c r="EM122" s="145"/>
      <c r="EN122" s="226"/>
      <c r="EO122" s="145"/>
      <c r="EP122" s="226"/>
      <c r="EQ122" s="145"/>
      <c r="ER122" s="226"/>
      <c r="ES122" s="145"/>
      <c r="ET122" s="226"/>
      <c r="EU122" s="145"/>
      <c r="EV122" s="226"/>
      <c r="EW122" s="145"/>
      <c r="EX122" s="226"/>
      <c r="EY122" s="145"/>
      <c r="EZ122" s="226"/>
      <c r="FA122" s="145"/>
      <c r="FB122" s="226"/>
      <c r="FC122" s="145"/>
      <c r="FD122" s="226"/>
      <c r="FE122" s="145"/>
      <c r="FF122" s="226"/>
      <c r="FG122" s="145"/>
      <c r="FH122" s="226"/>
      <c r="FI122" s="145"/>
      <c r="FJ122" s="226"/>
      <c r="FK122" s="145"/>
      <c r="FL122" s="226"/>
      <c r="FM122" s="145"/>
      <c r="FN122" s="226"/>
      <c r="FO122" s="145"/>
      <c r="FP122" s="226"/>
      <c r="FQ122" s="145"/>
      <c r="FR122" s="226"/>
      <c r="FS122" s="145"/>
      <c r="FT122" s="226"/>
      <c r="FU122" s="145"/>
      <c r="FV122" s="226"/>
      <c r="FW122" s="145"/>
      <c r="FX122" s="226"/>
      <c r="FY122" s="145"/>
      <c r="FZ122" s="226"/>
      <c r="GA122" s="304"/>
      <c r="GB122" s="226"/>
      <c r="GC122" s="304"/>
      <c r="GD122" s="226"/>
      <c r="GE122" s="304"/>
      <c r="GF122" s="226"/>
      <c r="GG122" s="304"/>
      <c r="GH122" s="226"/>
      <c r="GI122" s="352"/>
      <c r="GJ122" s="226"/>
      <c r="GK122" s="352"/>
      <c r="GL122" s="226"/>
      <c r="GM122" s="352"/>
      <c r="GN122" s="226"/>
      <c r="GO122" s="352"/>
      <c r="GP122" s="226"/>
      <c r="GQ122" s="352"/>
      <c r="GR122" s="226"/>
      <c r="GS122" s="352"/>
      <c r="GT122" s="226"/>
      <c r="GU122" s="352"/>
      <c r="GV122" s="226"/>
      <c r="GW122" s="352"/>
      <c r="GX122" s="226"/>
      <c r="GY122" s="352"/>
      <c r="GZ122" s="226"/>
      <c r="HA122" s="352"/>
      <c r="HB122" s="226"/>
      <c r="HC122" s="352"/>
      <c r="HD122" s="226"/>
      <c r="HE122" s="352"/>
      <c r="HF122" s="226"/>
      <c r="HG122" s="352"/>
      <c r="HH122" s="226"/>
      <c r="HI122" s="352"/>
      <c r="HJ122" s="226"/>
      <c r="HK122" s="542"/>
      <c r="HL122" s="226"/>
      <c r="HM122" s="352"/>
      <c r="HN122" s="226"/>
      <c r="HO122" s="352"/>
    </row>
    <row r="123" spans="1:223" ht="3" customHeight="1">
      <c r="A123" s="17"/>
      <c r="B123" s="17"/>
      <c r="C123" s="81"/>
      <c r="D123" s="17"/>
      <c r="E123" s="81"/>
      <c r="F123" s="17"/>
      <c r="G123" s="81"/>
      <c r="H123" s="17"/>
      <c r="I123" s="81"/>
      <c r="J123" s="17"/>
      <c r="K123" s="81"/>
      <c r="L123" s="17"/>
      <c r="M123" s="81"/>
      <c r="N123" s="17"/>
      <c r="O123" s="81"/>
      <c r="P123" s="17"/>
      <c r="Q123" s="81"/>
      <c r="R123" s="17"/>
      <c r="S123" s="81"/>
      <c r="T123" s="17"/>
      <c r="U123" s="81"/>
      <c r="V123" s="17"/>
      <c r="W123" s="81"/>
      <c r="X123" s="17"/>
      <c r="Y123" s="81">
        <v>0</v>
      </c>
      <c r="Z123" s="17"/>
      <c r="AA123" s="81"/>
      <c r="AB123" s="17"/>
      <c r="AC123" s="81"/>
      <c r="AD123" s="17"/>
      <c r="AE123" s="81"/>
      <c r="AF123" s="17"/>
      <c r="AG123" s="81"/>
      <c r="AH123" s="17"/>
      <c r="AI123" s="81"/>
      <c r="AJ123" s="17"/>
      <c r="AK123" s="81">
        <v>0</v>
      </c>
      <c r="AL123" s="17"/>
      <c r="AM123" s="81"/>
      <c r="AN123" s="17"/>
      <c r="AO123" s="81"/>
      <c r="AP123" s="17"/>
      <c r="AQ123" s="81"/>
      <c r="AR123" s="17"/>
      <c r="AS123" s="81"/>
      <c r="AT123" s="17"/>
      <c r="AU123" s="81"/>
      <c r="AV123" s="17"/>
      <c r="AW123" s="81"/>
      <c r="AX123" s="17"/>
      <c r="AY123" s="81"/>
      <c r="AZ123" s="17"/>
      <c r="BA123" s="81">
        <v>0</v>
      </c>
      <c r="BB123" s="17"/>
      <c r="BC123" s="81"/>
      <c r="BD123" s="17"/>
      <c r="BE123" s="81"/>
      <c r="BF123" s="17"/>
      <c r="BG123" s="81"/>
      <c r="BH123" s="17"/>
      <c r="BI123" s="81"/>
      <c r="BJ123" s="17"/>
      <c r="BK123" s="81"/>
      <c r="BL123" s="17"/>
      <c r="BM123" s="81">
        <v>0</v>
      </c>
      <c r="BN123" s="17"/>
      <c r="BO123" s="81"/>
      <c r="BP123" s="17"/>
      <c r="BQ123" s="81">
        <v>0</v>
      </c>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540"/>
      <c r="DD123" s="17"/>
      <c r="DE123" s="17"/>
      <c r="DF123" s="17"/>
      <c r="DG123" s="17"/>
      <c r="DH123" s="17"/>
      <c r="DI123" s="17"/>
      <c r="DJ123" s="17"/>
      <c r="DK123" s="81"/>
      <c r="DL123" s="17"/>
      <c r="DM123" s="81"/>
      <c r="DN123" s="17"/>
      <c r="DO123" s="81"/>
      <c r="DP123" s="17"/>
      <c r="DQ123" s="81"/>
      <c r="DR123" s="17"/>
      <c r="DS123" s="81"/>
      <c r="DT123" s="17"/>
      <c r="DU123" s="81"/>
      <c r="DV123" s="17"/>
      <c r="DW123" s="81"/>
      <c r="DX123" s="17"/>
      <c r="DY123" s="81"/>
      <c r="DZ123" s="17"/>
      <c r="EA123" s="81"/>
      <c r="EB123" s="17"/>
      <c r="EC123" s="81"/>
      <c r="ED123" s="17"/>
      <c r="EE123" s="81"/>
      <c r="EF123" s="17"/>
      <c r="EG123" s="81"/>
      <c r="EH123" s="17"/>
      <c r="EI123" s="81"/>
      <c r="EJ123" s="17"/>
      <c r="EK123" s="81"/>
      <c r="EL123" s="17"/>
      <c r="EM123" s="81"/>
      <c r="EN123" s="17"/>
      <c r="EO123" s="81"/>
      <c r="EP123" s="17"/>
      <c r="EQ123" s="81"/>
      <c r="ER123" s="17"/>
      <c r="ES123" s="81"/>
      <c r="ET123" s="17"/>
      <c r="EU123" s="81"/>
      <c r="EV123" s="17"/>
      <c r="EW123" s="81"/>
      <c r="EX123" s="17"/>
      <c r="EY123" s="81"/>
      <c r="EZ123" s="17"/>
      <c r="FA123" s="81"/>
      <c r="FB123" s="17"/>
      <c r="FC123" s="81"/>
      <c r="FD123" s="17"/>
      <c r="FE123" s="81"/>
      <c r="FF123" s="17"/>
      <c r="FG123" s="81"/>
      <c r="FH123" s="17"/>
      <c r="FI123" s="81"/>
      <c r="FJ123" s="17"/>
      <c r="FK123" s="81"/>
      <c r="FL123" s="17"/>
      <c r="FM123" s="81"/>
      <c r="FN123" s="17"/>
      <c r="FO123" s="81"/>
      <c r="FP123" s="17"/>
      <c r="FQ123" s="81">
        <v>0</v>
      </c>
      <c r="FR123" s="17"/>
      <c r="FS123" s="81"/>
      <c r="FT123" s="17"/>
      <c r="FU123" s="81"/>
      <c r="FV123" s="17"/>
      <c r="FW123" s="81"/>
      <c r="FX123" s="17"/>
      <c r="FY123" s="81">
        <v>0</v>
      </c>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f>+CU123</f>
        <v>0</v>
      </c>
      <c r="HD123" s="17"/>
      <c r="HE123" s="17">
        <f>+CW123</f>
        <v>0</v>
      </c>
      <c r="HF123" s="17"/>
      <c r="HG123" s="17">
        <f>+CY123</f>
        <v>0</v>
      </c>
      <c r="HH123" s="17"/>
      <c r="HI123" s="17">
        <f>+DA123</f>
        <v>0</v>
      </c>
      <c r="HJ123" s="17"/>
      <c r="HK123" s="540"/>
      <c r="HL123" s="17"/>
      <c r="HM123" s="17">
        <f>+DE123</f>
        <v>0</v>
      </c>
      <c r="HN123" s="17"/>
      <c r="HO123" s="17">
        <f>+DG123</f>
        <v>0</v>
      </c>
    </row>
    <row r="124" spans="1:223" ht="3.75" customHeight="1">
      <c r="A124" s="17"/>
      <c r="B124" s="17"/>
      <c r="C124" s="81"/>
      <c r="D124" s="17"/>
      <c r="E124" s="81"/>
      <c r="F124" s="17"/>
      <c r="G124" s="81"/>
      <c r="H124" s="17"/>
      <c r="I124" s="81"/>
      <c r="J124" s="17"/>
      <c r="K124" s="81"/>
      <c r="L124" s="17"/>
      <c r="M124" s="81"/>
      <c r="N124" s="17"/>
      <c r="O124" s="81"/>
      <c r="P124" s="17"/>
      <c r="Q124" s="81"/>
      <c r="R124" s="17"/>
      <c r="S124" s="81"/>
      <c r="T124" s="17"/>
      <c r="U124" s="81"/>
      <c r="V124" s="17"/>
      <c r="W124" s="81"/>
      <c r="X124" s="17"/>
      <c r="Y124" s="81">
        <v>0</v>
      </c>
      <c r="Z124" s="17"/>
      <c r="AA124" s="81"/>
      <c r="AB124" s="17"/>
      <c r="AC124" s="81"/>
      <c r="AD124" s="17"/>
      <c r="AE124" s="81"/>
      <c r="AF124" s="17"/>
      <c r="AG124" s="81"/>
      <c r="AH124" s="17"/>
      <c r="AI124" s="81"/>
      <c r="AJ124" s="17"/>
      <c r="AK124" s="81">
        <v>0</v>
      </c>
      <c r="AL124" s="17"/>
      <c r="AM124" s="81"/>
      <c r="AN124" s="17"/>
      <c r="AO124" s="81"/>
      <c r="AP124" s="17"/>
      <c r="AQ124" s="81"/>
      <c r="AR124" s="17"/>
      <c r="AS124" s="81"/>
      <c r="AT124" s="17"/>
      <c r="AU124" s="81"/>
      <c r="AV124" s="17"/>
      <c r="AW124" s="81"/>
      <c r="AX124" s="17"/>
      <c r="AY124" s="81"/>
      <c r="AZ124" s="17"/>
      <c r="BA124" s="81">
        <v>0</v>
      </c>
      <c r="BB124" s="17"/>
      <c r="BC124" s="81"/>
      <c r="BD124" s="17"/>
      <c r="BE124" s="81"/>
      <c r="BF124" s="17"/>
      <c r="BG124" s="81"/>
      <c r="BH124" s="17"/>
      <c r="BI124" s="81"/>
      <c r="BJ124" s="17"/>
      <c r="BK124" s="81"/>
      <c r="BL124" s="17"/>
      <c r="BM124" s="81">
        <v>0</v>
      </c>
      <c r="BN124" s="17"/>
      <c r="BO124" s="81"/>
      <c r="BP124" s="17"/>
      <c r="BQ124" s="81">
        <v>0</v>
      </c>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540"/>
      <c r="DD124" s="17"/>
      <c r="DE124" s="17"/>
      <c r="DF124" s="17"/>
      <c r="DG124" s="17"/>
      <c r="DH124" s="17"/>
      <c r="DI124" s="17"/>
      <c r="DJ124" s="17"/>
      <c r="DK124" s="81"/>
      <c r="DL124" s="17"/>
      <c r="DM124" s="81"/>
      <c r="DN124" s="17"/>
      <c r="DO124" s="81"/>
      <c r="DP124" s="17"/>
      <c r="DQ124" s="81"/>
      <c r="DR124" s="17"/>
      <c r="DS124" s="81"/>
      <c r="DT124" s="17"/>
      <c r="DU124" s="81"/>
      <c r="DV124" s="17"/>
      <c r="DW124" s="81"/>
      <c r="DX124" s="17"/>
      <c r="DY124" s="81"/>
      <c r="DZ124" s="17"/>
      <c r="EA124" s="81"/>
      <c r="EB124" s="17"/>
      <c r="EC124" s="81"/>
      <c r="ED124" s="17"/>
      <c r="EE124" s="81"/>
      <c r="EF124" s="17"/>
      <c r="EG124" s="81"/>
      <c r="EH124" s="17"/>
      <c r="EI124" s="81"/>
      <c r="EJ124" s="17"/>
      <c r="EK124" s="81"/>
      <c r="EL124" s="17"/>
      <c r="EM124" s="81"/>
      <c r="EN124" s="17"/>
      <c r="EO124" s="81"/>
      <c r="EP124" s="17"/>
      <c r="EQ124" s="81"/>
      <c r="ER124" s="17"/>
      <c r="ES124" s="81"/>
      <c r="ET124" s="17"/>
      <c r="EU124" s="81"/>
      <c r="EV124" s="17"/>
      <c r="EW124" s="81"/>
      <c r="EX124" s="17"/>
      <c r="EY124" s="81"/>
      <c r="EZ124" s="17"/>
      <c r="FA124" s="81"/>
      <c r="FB124" s="17"/>
      <c r="FC124" s="81"/>
      <c r="FD124" s="17"/>
      <c r="FE124" s="81"/>
      <c r="FF124" s="17"/>
      <c r="FG124" s="81"/>
      <c r="FH124" s="17"/>
      <c r="FI124" s="81"/>
      <c r="FJ124" s="17"/>
      <c r="FK124" s="81"/>
      <c r="FL124" s="17"/>
      <c r="FM124" s="81"/>
      <c r="FN124" s="17"/>
      <c r="FO124" s="81"/>
      <c r="FP124" s="17"/>
      <c r="FQ124" s="81">
        <v>0</v>
      </c>
      <c r="FR124" s="17"/>
      <c r="FS124" s="81"/>
      <c r="FT124" s="17"/>
      <c r="FU124" s="81"/>
      <c r="FV124" s="17"/>
      <c r="FW124" s="81"/>
      <c r="FX124" s="17"/>
      <c r="FY124" s="81">
        <v>0</v>
      </c>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f>+CU124</f>
        <v>0</v>
      </c>
      <c r="HD124" s="17"/>
      <c r="HE124" s="17">
        <f>+CW124</f>
        <v>0</v>
      </c>
      <c r="HF124" s="17"/>
      <c r="HG124" s="17">
        <f>+CY124</f>
        <v>0</v>
      </c>
      <c r="HH124" s="17"/>
      <c r="HI124" s="17">
        <f>+DA124</f>
        <v>0</v>
      </c>
      <c r="HJ124" s="17"/>
      <c r="HK124" s="540"/>
      <c r="HL124" s="17"/>
      <c r="HM124" s="17">
        <f>+DE124</f>
        <v>0</v>
      </c>
      <c r="HN124" s="17"/>
      <c r="HO124" s="17">
        <f>+DG124</f>
        <v>0</v>
      </c>
    </row>
    <row r="125" spans="1:223" ht="13.5" customHeight="1">
      <c r="A125" s="188" t="s">
        <v>94</v>
      </c>
      <c r="B125" s="38"/>
      <c r="C125" s="189">
        <v>4026800.9995723031</v>
      </c>
      <c r="D125" s="38"/>
      <c r="E125" s="189">
        <v>3699700.2705723033</v>
      </c>
      <c r="F125" s="38"/>
      <c r="G125" s="189">
        <v>3791596.2705723033</v>
      </c>
      <c r="H125" s="38"/>
      <c r="I125" s="189">
        <v>5387247.2705723038</v>
      </c>
      <c r="J125" s="38"/>
      <c r="K125" s="189">
        <v>5910550.2705723038</v>
      </c>
      <c r="L125" s="38"/>
      <c r="M125" s="189">
        <v>6693989.7410000004</v>
      </c>
      <c r="N125" s="38"/>
      <c r="O125" s="189">
        <v>8989691</v>
      </c>
      <c r="P125" s="38"/>
      <c r="Q125" s="189">
        <v>8857369</v>
      </c>
      <c r="R125" s="38"/>
      <c r="S125" s="189">
        <v>8907095</v>
      </c>
      <c r="T125" s="38"/>
      <c r="U125" s="189">
        <v>7095800</v>
      </c>
      <c r="V125" s="38"/>
      <c r="W125" s="189">
        <v>7140908</v>
      </c>
      <c r="X125" s="38"/>
      <c r="Y125" s="189">
        <v>6901452</v>
      </c>
      <c r="Z125" s="38"/>
      <c r="AA125" s="189">
        <v>8312968</v>
      </c>
      <c r="AB125" s="38"/>
      <c r="AC125" s="189">
        <v>7802940</v>
      </c>
      <c r="AD125" s="38"/>
      <c r="AE125" s="189">
        <v>8183319</v>
      </c>
      <c r="AF125" s="38"/>
      <c r="AG125" s="189">
        <v>7581606</v>
      </c>
      <c r="AH125" s="38"/>
      <c r="AI125" s="189">
        <v>8060322</v>
      </c>
      <c r="AJ125" s="38"/>
      <c r="AK125" s="189">
        <v>7989203</v>
      </c>
      <c r="AL125" s="38"/>
      <c r="AM125" s="189">
        <v>7546730</v>
      </c>
      <c r="AN125" s="38"/>
      <c r="AO125" s="189">
        <v>7337445</v>
      </c>
      <c r="AP125" s="38"/>
      <c r="AQ125" s="189">
        <v>7312014</v>
      </c>
      <c r="AR125" s="38"/>
      <c r="AS125" s="189">
        <v>7016097</v>
      </c>
      <c r="AT125" s="38"/>
      <c r="AU125" s="189">
        <v>7198474</v>
      </c>
      <c r="AV125" s="38"/>
      <c r="AW125" s="189">
        <v>7006346</v>
      </c>
      <c r="AX125" s="38"/>
      <c r="AY125" s="189">
        <v>7348874</v>
      </c>
      <c r="AZ125" s="38"/>
      <c r="BA125" s="189">
        <v>7359501</v>
      </c>
      <c r="BB125" s="38"/>
      <c r="BC125" s="189">
        <v>7605529</v>
      </c>
      <c r="BD125" s="38"/>
      <c r="BE125" s="189">
        <v>6943059</v>
      </c>
      <c r="BF125" s="38"/>
      <c r="BG125" s="189">
        <v>7193577</v>
      </c>
      <c r="BH125" s="38"/>
      <c r="BI125" s="189">
        <v>7142355</v>
      </c>
      <c r="BJ125" s="38"/>
      <c r="BK125" s="189">
        <v>7757955.4772100002</v>
      </c>
      <c r="BL125" s="38"/>
      <c r="BM125" s="411">
        <v>7189343.437309999</v>
      </c>
      <c r="BN125" s="38"/>
      <c r="BO125" s="411">
        <v>7638037.1301200008</v>
      </c>
      <c r="BP125" s="38"/>
      <c r="BQ125" s="411">
        <v>8887056</v>
      </c>
      <c r="BR125" s="38"/>
      <c r="BS125" s="412">
        <v>8830115000</v>
      </c>
      <c r="BT125" s="38"/>
      <c r="BU125" s="412">
        <v>9313019000</v>
      </c>
      <c r="BV125" s="38"/>
      <c r="BW125" s="412">
        <v>9964570000</v>
      </c>
      <c r="BX125" s="38"/>
      <c r="BY125" s="412">
        <v>10870074000</v>
      </c>
      <c r="BZ125" s="38"/>
      <c r="CA125" s="412">
        <v>10606223000</v>
      </c>
      <c r="CB125" s="38"/>
      <c r="CC125" s="412">
        <v>9835050000</v>
      </c>
      <c r="CD125" s="38"/>
      <c r="CE125" s="412">
        <v>10217326000</v>
      </c>
      <c r="CF125" s="38"/>
      <c r="CG125" s="412">
        <f>[16]BS_PT!$S$45</f>
        <v>9567233000</v>
      </c>
      <c r="CH125" s="38"/>
      <c r="CI125" s="412">
        <v>9989736000</v>
      </c>
      <c r="CJ125" s="38"/>
      <c r="CK125" s="412">
        <v>9492237000</v>
      </c>
      <c r="CL125" s="38"/>
      <c r="CM125" s="412">
        <v>10489844000</v>
      </c>
      <c r="CN125" s="38"/>
      <c r="CO125" s="412">
        <v>10820057000</v>
      </c>
      <c r="CP125" s="38"/>
      <c r="CQ125" s="412">
        <v>10550647000</v>
      </c>
      <c r="CR125" s="38"/>
      <c r="CS125" s="412">
        <f>+CS121+CS106</f>
        <v>10204180000</v>
      </c>
      <c r="CT125" s="38"/>
      <c r="CU125" s="412">
        <f>+CU121+CU106</f>
        <v>11147128000</v>
      </c>
      <c r="CV125" s="38"/>
      <c r="CW125" s="412">
        <v>11572484000</v>
      </c>
      <c r="CX125" s="38"/>
      <c r="CY125" s="412">
        <f>[17]BS_PT!$S$45</f>
        <v>12280650000</v>
      </c>
      <c r="CZ125" s="38"/>
      <c r="DA125" s="412">
        <v>12047851000</v>
      </c>
      <c r="DB125" s="38"/>
      <c r="DC125" s="541"/>
      <c r="DD125" s="38"/>
      <c r="DE125" s="412">
        <v>12159686000</v>
      </c>
      <c r="DF125" s="38"/>
      <c r="DG125" s="412">
        <v>12370844000</v>
      </c>
      <c r="DH125" s="38"/>
      <c r="DI125" s="188" t="s">
        <v>93</v>
      </c>
      <c r="DJ125" s="38"/>
      <c r="DK125" s="189">
        <v>4026800.9995723031</v>
      </c>
      <c r="DL125" s="38"/>
      <c r="DM125" s="189">
        <v>3699700.2705723033</v>
      </c>
      <c r="DN125" s="38"/>
      <c r="DO125" s="189">
        <v>3791596.2705723033</v>
      </c>
      <c r="DP125" s="38"/>
      <c r="DQ125" s="189">
        <v>5387247.2705723038</v>
      </c>
      <c r="DR125" s="38"/>
      <c r="DS125" s="189">
        <v>5910550.2705723038</v>
      </c>
      <c r="DT125" s="38"/>
      <c r="DU125" s="189">
        <v>6693989.7410000004</v>
      </c>
      <c r="DV125" s="38"/>
      <c r="DW125" s="189">
        <v>8989691</v>
      </c>
      <c r="DX125" s="38"/>
      <c r="DY125" s="189">
        <v>8857369</v>
      </c>
      <c r="DZ125" s="38"/>
      <c r="EA125" s="189">
        <v>8907095</v>
      </c>
      <c r="EB125" s="38"/>
      <c r="EC125" s="189">
        <v>7095800</v>
      </c>
      <c r="ED125" s="38"/>
      <c r="EE125" s="189">
        <v>7140908</v>
      </c>
      <c r="EF125" s="38"/>
      <c r="EG125" s="189">
        <v>6901452</v>
      </c>
      <c r="EH125" s="38"/>
      <c r="EI125" s="189">
        <v>8312968</v>
      </c>
      <c r="EJ125" s="38"/>
      <c r="EK125" s="189">
        <v>7802940</v>
      </c>
      <c r="EL125" s="38"/>
      <c r="EM125" s="189">
        <v>8183319</v>
      </c>
      <c r="EN125" s="38"/>
      <c r="EO125" s="189">
        <v>7581606</v>
      </c>
      <c r="EP125" s="38"/>
      <c r="EQ125" s="189">
        <v>8060322</v>
      </c>
      <c r="ER125" s="38"/>
      <c r="ES125" s="189">
        <v>7989203</v>
      </c>
      <c r="ET125" s="38"/>
      <c r="EU125" s="189">
        <v>7546730</v>
      </c>
      <c r="EV125" s="38"/>
      <c r="EW125" s="189">
        <v>7337445</v>
      </c>
      <c r="EX125" s="38"/>
      <c r="EY125" s="189">
        <v>7312014</v>
      </c>
      <c r="EZ125" s="38"/>
      <c r="FA125" s="189">
        <v>7016097</v>
      </c>
      <c r="FB125" s="38"/>
      <c r="FC125" s="189">
        <v>7198474</v>
      </c>
      <c r="FD125" s="38"/>
      <c r="FE125" s="189">
        <v>7006346</v>
      </c>
      <c r="FF125" s="38"/>
      <c r="FG125" s="189">
        <v>7348874</v>
      </c>
      <c r="FH125" s="38"/>
      <c r="FI125" s="189">
        <v>7359501</v>
      </c>
      <c r="FJ125" s="38"/>
      <c r="FK125" s="189">
        <v>7605529</v>
      </c>
      <c r="FL125" s="38"/>
      <c r="FM125" s="189">
        <v>6943059</v>
      </c>
      <c r="FN125" s="38"/>
      <c r="FO125" s="189">
        <v>7193577</v>
      </c>
      <c r="FP125" s="38"/>
      <c r="FQ125" s="189">
        <v>7142355</v>
      </c>
      <c r="FR125" s="38"/>
      <c r="FS125" s="189">
        <v>7743598.142</v>
      </c>
      <c r="FT125" s="38"/>
      <c r="FU125" s="189">
        <v>7189343.437309999</v>
      </c>
      <c r="FV125" s="38"/>
      <c r="FW125" s="189">
        <v>7638037.1301200008</v>
      </c>
      <c r="FX125" s="38"/>
      <c r="FY125" s="189">
        <v>8887056</v>
      </c>
      <c r="FZ125" s="38"/>
      <c r="GA125" s="412">
        <v>8830115000</v>
      </c>
      <c r="GB125" s="38"/>
      <c r="GC125" s="412">
        <v>9313019000</v>
      </c>
      <c r="GD125" s="38"/>
      <c r="GE125" s="412">
        <f>BW125</f>
        <v>9964570000</v>
      </c>
      <c r="GF125" s="38"/>
      <c r="GG125" s="412">
        <f>BY125</f>
        <v>10870074000</v>
      </c>
      <c r="GH125" s="38"/>
      <c r="GI125" s="412">
        <f>CA125</f>
        <v>10606223000</v>
      </c>
      <c r="GJ125" s="38"/>
      <c r="GK125" s="412">
        <f>CC125</f>
        <v>9835050000</v>
      </c>
      <c r="GL125" s="38"/>
      <c r="GM125" s="412">
        <f>CE125</f>
        <v>10217326000</v>
      </c>
      <c r="GN125" s="38"/>
      <c r="GO125" s="412">
        <f>CG125</f>
        <v>9567233000</v>
      </c>
      <c r="GP125" s="38"/>
      <c r="GQ125" s="412">
        <f>CI125</f>
        <v>9989736000</v>
      </c>
      <c r="GR125" s="38"/>
      <c r="GS125" s="412">
        <f>CK125</f>
        <v>9492237000</v>
      </c>
      <c r="GT125" s="38"/>
      <c r="GU125" s="412">
        <f>CM125</f>
        <v>10489844000</v>
      </c>
      <c r="GV125" s="38"/>
      <c r="GW125" s="412">
        <f>CO125</f>
        <v>10820057000</v>
      </c>
      <c r="GX125" s="38"/>
      <c r="GY125" s="412">
        <f>CQ125</f>
        <v>10550647000</v>
      </c>
      <c r="GZ125" s="38"/>
      <c r="HA125" s="412">
        <f>CS125</f>
        <v>10204180000</v>
      </c>
      <c r="HB125" s="38"/>
      <c r="HC125" s="412">
        <f>+CU125</f>
        <v>11147128000</v>
      </c>
      <c r="HD125" s="38"/>
      <c r="HE125" s="412">
        <f>+CW125</f>
        <v>11572484000</v>
      </c>
      <c r="HF125" s="38"/>
      <c r="HG125" s="412">
        <f>+CY125</f>
        <v>12280650000</v>
      </c>
      <c r="HH125" s="38"/>
      <c r="HI125" s="412">
        <f>+DA125</f>
        <v>12047851000</v>
      </c>
      <c r="HJ125" s="38"/>
      <c r="HK125" s="541"/>
      <c r="HL125" s="38"/>
      <c r="HM125" s="412">
        <f>+DE125</f>
        <v>12159686000</v>
      </c>
      <c r="HN125" s="38"/>
      <c r="HO125" s="412">
        <f>+DG125</f>
        <v>12370844000</v>
      </c>
    </row>
    <row r="126" spans="1:223" ht="13.5" customHeight="1">
      <c r="A126" s="126"/>
      <c r="B126" s="226"/>
      <c r="C126" s="226">
        <v>0</v>
      </c>
      <c r="D126" s="226"/>
      <c r="E126" s="226">
        <v>0</v>
      </c>
      <c r="F126" s="226"/>
      <c r="G126" s="226">
        <v>0</v>
      </c>
      <c r="H126" s="226"/>
      <c r="I126" s="226">
        <v>0</v>
      </c>
      <c r="J126" s="226"/>
      <c r="K126" s="226">
        <v>0</v>
      </c>
      <c r="L126" s="226"/>
      <c r="M126" s="226">
        <v>0</v>
      </c>
      <c r="N126" s="226"/>
      <c r="O126" s="226">
        <v>0</v>
      </c>
      <c r="P126" s="226"/>
      <c r="Q126" s="226">
        <v>0</v>
      </c>
      <c r="R126" s="226"/>
      <c r="S126" s="226">
        <v>0</v>
      </c>
      <c r="T126" s="226"/>
      <c r="U126" s="226">
        <v>0</v>
      </c>
      <c r="V126" s="226"/>
      <c r="W126" s="226">
        <v>0</v>
      </c>
      <c r="X126" s="226"/>
      <c r="Y126" s="226">
        <v>0</v>
      </c>
      <c r="Z126" s="226"/>
      <c r="AA126" s="226">
        <v>0</v>
      </c>
      <c r="AB126" s="226"/>
      <c r="AC126" s="226">
        <v>0</v>
      </c>
      <c r="AD126" s="226"/>
      <c r="AE126" s="226">
        <v>0</v>
      </c>
      <c r="AF126" s="226"/>
      <c r="AG126" s="226">
        <v>0</v>
      </c>
      <c r="AH126" s="226"/>
      <c r="AI126" s="226">
        <v>0</v>
      </c>
      <c r="AJ126" s="226"/>
      <c r="AK126" s="226">
        <v>0</v>
      </c>
      <c r="AL126" s="226"/>
      <c r="AM126" s="226">
        <v>0</v>
      </c>
      <c r="AN126" s="226"/>
      <c r="AO126" s="226">
        <v>0</v>
      </c>
      <c r="AP126" s="226"/>
      <c r="AQ126" s="226">
        <v>0</v>
      </c>
      <c r="AR126" s="226"/>
      <c r="AS126" s="226">
        <v>0</v>
      </c>
      <c r="AT126" s="226"/>
      <c r="AU126" s="226">
        <v>0</v>
      </c>
      <c r="AV126" s="226"/>
      <c r="AW126" s="226">
        <v>0</v>
      </c>
      <c r="AX126" s="226"/>
      <c r="AY126" s="226">
        <v>0</v>
      </c>
      <c r="AZ126" s="226"/>
      <c r="BA126" s="226">
        <v>0</v>
      </c>
      <c r="BB126" s="226"/>
      <c r="BC126" s="226">
        <v>0</v>
      </c>
      <c r="BD126" s="226"/>
      <c r="BE126" s="226">
        <v>0</v>
      </c>
      <c r="BF126" s="226"/>
      <c r="BG126" s="226">
        <v>0</v>
      </c>
      <c r="BH126" s="226"/>
      <c r="BI126" s="226"/>
      <c r="BJ126" s="226"/>
      <c r="BK126" s="226"/>
      <c r="BL126" s="226"/>
      <c r="BM126" s="226"/>
      <c r="BN126" s="226"/>
      <c r="BO126" s="226"/>
      <c r="BP126" s="226"/>
      <c r="BQ126" s="226"/>
      <c r="BR126" s="226"/>
      <c r="BS126" s="126"/>
      <c r="BT126" s="226"/>
      <c r="BU126" s="126"/>
      <c r="BV126" s="226"/>
      <c r="BW126" s="126"/>
      <c r="BX126" s="226"/>
      <c r="BY126" s="126"/>
      <c r="BZ126" s="226"/>
      <c r="CA126" s="126"/>
      <c r="CB126" s="226"/>
      <c r="CC126" s="126"/>
      <c r="CD126" s="226"/>
      <c r="CE126" s="126"/>
      <c r="CF126" s="226"/>
      <c r="CG126" s="126"/>
      <c r="CH126" s="226"/>
      <c r="CI126" s="126"/>
      <c r="CJ126" s="226"/>
      <c r="CK126" s="126"/>
      <c r="CL126" s="226"/>
      <c r="CM126" s="126"/>
      <c r="CN126" s="226"/>
      <c r="CO126" s="126"/>
      <c r="CP126" s="226"/>
      <c r="CQ126" s="126"/>
      <c r="CR126" s="226"/>
      <c r="CS126" s="126"/>
      <c r="CT126" s="226"/>
      <c r="CU126" s="126"/>
      <c r="CV126" s="226"/>
      <c r="CW126" s="126"/>
      <c r="CX126" s="226"/>
      <c r="CY126" s="126"/>
      <c r="CZ126" s="226"/>
      <c r="DA126" s="126"/>
      <c r="DB126" s="226"/>
      <c r="DC126" s="539"/>
      <c r="DD126" s="226"/>
      <c r="DE126" s="126"/>
      <c r="DF126" s="226"/>
      <c r="DG126" s="126"/>
      <c r="DH126" s="226"/>
      <c r="DI126" s="126"/>
      <c r="DJ126" s="226"/>
      <c r="DK126" s="145"/>
      <c r="DL126" s="226"/>
      <c r="DM126" s="145"/>
      <c r="DN126" s="226"/>
      <c r="DO126" s="145"/>
      <c r="DP126" s="226"/>
      <c r="DQ126" s="145"/>
      <c r="DR126" s="226"/>
      <c r="DS126" s="145"/>
      <c r="DT126" s="226"/>
      <c r="DU126" s="145"/>
      <c r="DV126" s="226"/>
      <c r="DW126" s="145"/>
      <c r="DX126" s="226"/>
      <c r="DY126" s="145"/>
      <c r="DZ126" s="226"/>
      <c r="EA126" s="145"/>
      <c r="EB126" s="226"/>
      <c r="EC126" s="145"/>
      <c r="ED126" s="226"/>
      <c r="EE126" s="145"/>
      <c r="EF126" s="226"/>
      <c r="EG126" s="145"/>
      <c r="EH126" s="226"/>
      <c r="EI126" s="145"/>
      <c r="EJ126" s="226"/>
      <c r="EK126" s="145"/>
      <c r="EL126" s="226"/>
      <c r="EM126" s="145"/>
      <c r="EN126" s="226"/>
      <c r="EO126" s="145"/>
      <c r="EP126" s="226"/>
      <c r="EQ126" s="145"/>
      <c r="ER126" s="226"/>
      <c r="ES126" s="145"/>
      <c r="ET126" s="226"/>
      <c r="EU126" s="145"/>
      <c r="EV126" s="226"/>
      <c r="EW126" s="145"/>
      <c r="EX126" s="226"/>
      <c r="EY126" s="145"/>
      <c r="EZ126" s="226"/>
      <c r="FA126" s="145"/>
      <c r="FB126" s="226"/>
      <c r="FC126" s="145"/>
      <c r="FD126" s="226"/>
      <c r="FE126" s="145"/>
      <c r="FF126" s="226"/>
      <c r="FG126" s="145"/>
      <c r="FH126" s="226"/>
      <c r="FI126" s="145"/>
      <c r="FJ126" s="226"/>
      <c r="FK126" s="145"/>
      <c r="FL126" s="226"/>
      <c r="FM126" s="145"/>
      <c r="FN126" s="226"/>
      <c r="FO126" s="145"/>
      <c r="FP126" s="226"/>
      <c r="FQ126" s="145"/>
      <c r="FR126" s="226"/>
      <c r="FS126" s="145"/>
      <c r="FT126" s="226"/>
      <c r="FU126" s="145"/>
      <c r="FV126" s="226"/>
      <c r="FW126" s="145"/>
      <c r="FX126" s="226"/>
      <c r="FY126" s="145"/>
      <c r="FZ126" s="226"/>
      <c r="GA126" s="126"/>
      <c r="GB126" s="226"/>
      <c r="GC126" s="126"/>
      <c r="GD126" s="226"/>
      <c r="GE126" s="126"/>
      <c r="GF126" s="226"/>
      <c r="GG126" s="126"/>
      <c r="GH126" s="226"/>
      <c r="GI126" s="126"/>
      <c r="GJ126" s="226"/>
      <c r="GK126" s="126"/>
      <c r="GL126" s="226"/>
      <c r="GM126" s="126"/>
      <c r="GN126" s="226"/>
      <c r="GO126" s="126"/>
      <c r="GP126" s="226"/>
      <c r="GQ126" s="126"/>
      <c r="GR126" s="226"/>
      <c r="GS126" s="126"/>
      <c r="GT126" s="226"/>
      <c r="GU126" s="126"/>
      <c r="GV126" s="226"/>
      <c r="GW126" s="126"/>
      <c r="GX126" s="226"/>
      <c r="GY126" s="126"/>
      <c r="GZ126" s="226"/>
      <c r="HA126" s="126"/>
      <c r="HB126" s="226"/>
      <c r="HC126" s="126"/>
      <c r="HD126" s="226"/>
      <c r="HE126" s="126"/>
      <c r="HF126" s="226"/>
      <c r="HG126" s="126"/>
      <c r="HH126" s="226"/>
      <c r="HI126" s="126"/>
      <c r="HJ126" s="226"/>
      <c r="HK126" s="539"/>
      <c r="HL126" s="226"/>
      <c r="HM126" s="126"/>
      <c r="HN126" s="226"/>
      <c r="HO126" s="126"/>
    </row>
    <row r="127" spans="1:223" ht="6.75" customHeight="1">
      <c r="A127" s="19"/>
      <c r="B127" s="19"/>
      <c r="C127" s="80"/>
      <c r="D127" s="19"/>
      <c r="E127" s="80"/>
      <c r="F127" s="19"/>
      <c r="G127" s="80"/>
      <c r="H127" s="19"/>
      <c r="I127" s="80"/>
      <c r="J127" s="19"/>
      <c r="K127" s="80"/>
      <c r="L127" s="19"/>
      <c r="M127" s="80"/>
      <c r="N127" s="19"/>
      <c r="O127" s="80"/>
      <c r="P127" s="19"/>
      <c r="Q127" s="80"/>
      <c r="R127" s="19"/>
      <c r="S127" s="80"/>
      <c r="T127" s="19"/>
      <c r="U127" s="80"/>
      <c r="V127" s="19"/>
      <c r="W127" s="80"/>
      <c r="X127" s="19"/>
      <c r="Y127" s="80"/>
      <c r="Z127" s="19"/>
      <c r="AA127" s="80"/>
      <c r="AB127" s="19"/>
      <c r="AC127" s="80"/>
      <c r="AD127" s="19"/>
      <c r="AE127" s="80"/>
      <c r="AF127" s="19"/>
      <c r="AG127" s="80"/>
      <c r="AH127" s="19"/>
      <c r="AI127" s="80"/>
      <c r="AJ127" s="19"/>
      <c r="AK127" s="80"/>
      <c r="AL127" s="19"/>
      <c r="AM127" s="80"/>
      <c r="AN127" s="19"/>
      <c r="AO127" s="80"/>
      <c r="AP127" s="19"/>
      <c r="AQ127" s="80"/>
      <c r="AR127" s="19"/>
      <c r="AS127" s="80"/>
      <c r="AT127" s="19"/>
      <c r="AU127" s="80"/>
      <c r="AV127" s="19"/>
      <c r="AW127" s="80"/>
      <c r="AX127" s="19"/>
      <c r="AY127" s="80"/>
      <c r="AZ127" s="19"/>
      <c r="BA127" s="80"/>
      <c r="BB127" s="19"/>
      <c r="BC127" s="80"/>
      <c r="BD127" s="19"/>
      <c r="BE127" s="80"/>
      <c r="BF127" s="19"/>
      <c r="BG127" s="80"/>
      <c r="BH127" s="19"/>
      <c r="BI127" s="80"/>
      <c r="BJ127" s="19"/>
      <c r="BK127" s="80"/>
      <c r="BL127" s="19"/>
      <c r="BM127" s="80"/>
      <c r="BN127" s="19"/>
      <c r="BO127" s="80"/>
      <c r="BP127" s="19"/>
      <c r="BQ127" s="80"/>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543"/>
      <c r="DD127" s="19"/>
      <c r="DE127" s="19"/>
      <c r="DF127" s="19"/>
      <c r="DG127" s="19"/>
      <c r="DH127" s="19"/>
      <c r="DI127" s="19"/>
      <c r="DJ127" s="19"/>
      <c r="DK127" s="80"/>
      <c r="DL127" s="19"/>
      <c r="DM127" s="80"/>
      <c r="DN127" s="19"/>
      <c r="DO127" s="80"/>
      <c r="DP127" s="19"/>
      <c r="DQ127" s="80"/>
      <c r="DR127" s="19"/>
      <c r="DS127" s="80"/>
      <c r="DT127" s="19"/>
      <c r="DU127" s="80"/>
      <c r="DV127" s="19"/>
      <c r="DW127" s="80"/>
      <c r="DX127" s="19"/>
      <c r="DY127" s="80"/>
      <c r="DZ127" s="19"/>
      <c r="EA127" s="80"/>
      <c r="EB127" s="19"/>
      <c r="EC127" s="80"/>
      <c r="ED127" s="19"/>
      <c r="EE127" s="80"/>
      <c r="EF127" s="19"/>
      <c r="EG127" s="80"/>
      <c r="EH127" s="19"/>
      <c r="EI127" s="80"/>
      <c r="EJ127" s="19"/>
      <c r="EK127" s="80"/>
      <c r="EL127" s="19"/>
      <c r="EM127" s="80"/>
      <c r="EN127" s="19"/>
      <c r="EO127" s="80"/>
      <c r="EP127" s="19"/>
      <c r="EQ127" s="80"/>
      <c r="ER127" s="19"/>
      <c r="ES127" s="80"/>
      <c r="ET127" s="19"/>
      <c r="EU127" s="80"/>
      <c r="EV127" s="19"/>
      <c r="EW127" s="80"/>
      <c r="EX127" s="19"/>
      <c r="EY127" s="80"/>
      <c r="EZ127" s="19"/>
      <c r="FA127" s="80"/>
      <c r="FB127" s="19"/>
      <c r="FC127" s="80"/>
      <c r="FD127" s="19"/>
      <c r="FE127" s="80"/>
      <c r="FF127" s="19"/>
      <c r="FG127" s="80"/>
      <c r="FH127" s="19"/>
      <c r="FI127" s="80"/>
      <c r="FJ127" s="19"/>
      <c r="FK127" s="80"/>
      <c r="FL127" s="19"/>
      <c r="FM127" s="80"/>
      <c r="FN127" s="19"/>
      <c r="FO127" s="80"/>
      <c r="FP127" s="19"/>
      <c r="FQ127" s="80"/>
      <c r="FR127" s="19"/>
      <c r="FS127" s="80"/>
      <c r="FT127" s="19"/>
      <c r="FU127" s="80"/>
      <c r="FV127" s="19"/>
      <c r="FW127" s="80"/>
      <c r="FX127" s="19"/>
      <c r="FY127" s="80"/>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543"/>
      <c r="HL127" s="19"/>
      <c r="HM127" s="19"/>
      <c r="HN127" s="19"/>
      <c r="HO127" s="19"/>
    </row>
    <row r="128" spans="1:223" ht="14.25" customHeight="1">
      <c r="A128" s="143" t="s">
        <v>4</v>
      </c>
      <c r="B128" s="37"/>
      <c r="C128" s="144"/>
      <c r="D128" s="37"/>
      <c r="E128" s="144"/>
      <c r="F128" s="37"/>
      <c r="G128" s="144"/>
      <c r="H128" s="37"/>
      <c r="I128" s="144"/>
      <c r="J128" s="37"/>
      <c r="K128" s="144"/>
      <c r="L128" s="37"/>
      <c r="M128" s="144"/>
      <c r="N128" s="37"/>
      <c r="O128" s="144"/>
      <c r="P128" s="37"/>
      <c r="Q128" s="144"/>
      <c r="R128" s="37"/>
      <c r="S128" s="144"/>
      <c r="T128" s="37"/>
      <c r="U128" s="144"/>
      <c r="V128" s="37"/>
      <c r="W128" s="144"/>
      <c r="X128" s="37"/>
      <c r="Y128" s="144"/>
      <c r="Z128" s="37"/>
      <c r="AA128" s="144"/>
      <c r="AB128" s="37"/>
      <c r="AC128" s="144"/>
      <c r="AD128" s="37"/>
      <c r="AE128" s="144"/>
      <c r="AF128" s="37"/>
      <c r="AG128" s="144"/>
      <c r="AH128" s="37"/>
      <c r="AI128" s="144"/>
      <c r="AJ128" s="37"/>
      <c r="AK128" s="144"/>
      <c r="AL128" s="37"/>
      <c r="AM128" s="144"/>
      <c r="AN128" s="37"/>
      <c r="AO128" s="144"/>
      <c r="AP128" s="37"/>
      <c r="AQ128" s="144"/>
      <c r="AR128" s="37"/>
      <c r="AS128" s="144"/>
      <c r="AT128" s="37"/>
      <c r="AU128" s="144"/>
      <c r="AV128" s="37"/>
      <c r="AW128" s="144"/>
      <c r="AX128" s="37"/>
      <c r="AY128" s="144"/>
      <c r="AZ128" s="37"/>
      <c r="BA128" s="144"/>
      <c r="BB128" s="37"/>
      <c r="BC128" s="144"/>
      <c r="BD128" s="37"/>
      <c r="BE128" s="144"/>
      <c r="BF128" s="37"/>
      <c r="BG128" s="144"/>
      <c r="BH128" s="37"/>
      <c r="BI128" s="144"/>
      <c r="BJ128" s="37"/>
      <c r="BK128" s="144"/>
      <c r="BL128" s="37"/>
      <c r="BM128" s="144"/>
      <c r="BN128" s="37"/>
      <c r="BO128" s="144"/>
      <c r="BP128" s="37"/>
      <c r="BQ128" s="144"/>
      <c r="BR128" s="37"/>
      <c r="BS128" s="144"/>
      <c r="BT128" s="37"/>
      <c r="BU128" s="144"/>
      <c r="BV128" s="37"/>
      <c r="BW128" s="144"/>
      <c r="BX128" s="37"/>
      <c r="BY128" s="144"/>
      <c r="BZ128" s="37"/>
      <c r="CA128" s="144"/>
      <c r="CB128" s="37"/>
      <c r="CC128" s="144"/>
      <c r="CD128" s="37"/>
      <c r="CE128" s="144"/>
      <c r="CF128" s="37"/>
      <c r="CG128" s="144"/>
      <c r="CH128" s="37"/>
      <c r="CI128" s="144"/>
      <c r="CJ128" s="37"/>
      <c r="CK128" s="144"/>
      <c r="CL128" s="37"/>
      <c r="CM128" s="144"/>
      <c r="CN128" s="37"/>
      <c r="CO128" s="144"/>
      <c r="CP128" s="37"/>
      <c r="CQ128" s="144"/>
      <c r="CR128" s="37"/>
      <c r="CS128" s="144"/>
      <c r="CT128" s="37"/>
      <c r="CU128" s="144"/>
      <c r="CV128" s="37"/>
      <c r="CW128" s="144"/>
      <c r="CX128" s="37"/>
      <c r="CY128" s="144"/>
      <c r="CZ128" s="37"/>
      <c r="DA128" s="144"/>
      <c r="DB128" s="37"/>
      <c r="DC128" s="544"/>
      <c r="DD128" s="37"/>
      <c r="DE128" s="144"/>
      <c r="DF128" s="37"/>
      <c r="DG128" s="144"/>
      <c r="DH128" s="37"/>
      <c r="DI128" s="143" t="s">
        <v>95</v>
      </c>
      <c r="DJ128" s="37"/>
      <c r="DK128" s="144"/>
      <c r="DL128" s="37"/>
      <c r="DM128" s="144"/>
      <c r="DN128" s="37"/>
      <c r="DO128" s="144"/>
      <c r="DP128" s="37"/>
      <c r="DQ128" s="144"/>
      <c r="DR128" s="37"/>
      <c r="DS128" s="144"/>
      <c r="DT128" s="37"/>
      <c r="DU128" s="144"/>
      <c r="DV128" s="37"/>
      <c r="DW128" s="144"/>
      <c r="DX128" s="37"/>
      <c r="DY128" s="144"/>
      <c r="DZ128" s="37"/>
      <c r="EA128" s="144"/>
      <c r="EB128" s="37"/>
      <c r="EC128" s="144"/>
      <c r="ED128" s="37"/>
      <c r="EE128" s="144"/>
      <c r="EF128" s="37"/>
      <c r="EG128" s="144"/>
      <c r="EH128" s="37"/>
      <c r="EI128" s="144"/>
      <c r="EJ128" s="37"/>
      <c r="EK128" s="144"/>
      <c r="EL128" s="37"/>
      <c r="EM128" s="144"/>
      <c r="EN128" s="37"/>
      <c r="EO128" s="144"/>
      <c r="EP128" s="37"/>
      <c r="EQ128" s="144"/>
      <c r="ER128" s="37"/>
      <c r="ES128" s="144"/>
      <c r="ET128" s="37"/>
      <c r="EU128" s="144"/>
      <c r="EV128" s="37"/>
      <c r="EW128" s="144"/>
      <c r="EX128" s="37"/>
      <c r="EY128" s="144"/>
      <c r="EZ128" s="37"/>
      <c r="FA128" s="144"/>
      <c r="FB128" s="37"/>
      <c r="FC128" s="144"/>
      <c r="FD128" s="37"/>
      <c r="FE128" s="144"/>
      <c r="FF128" s="37"/>
      <c r="FG128" s="144"/>
      <c r="FH128" s="37"/>
      <c r="FI128" s="144"/>
      <c r="FJ128" s="37"/>
      <c r="FK128" s="144"/>
      <c r="FL128" s="37"/>
      <c r="FM128" s="144"/>
      <c r="FN128" s="37"/>
      <c r="FO128" s="144"/>
      <c r="FP128" s="37"/>
      <c r="FQ128" s="144"/>
      <c r="FR128" s="37"/>
      <c r="FS128" s="144"/>
      <c r="FT128" s="37"/>
      <c r="FU128" s="144"/>
      <c r="FV128" s="37"/>
      <c r="FW128" s="144"/>
      <c r="FX128" s="37"/>
      <c r="FY128" s="144"/>
      <c r="FZ128" s="37"/>
      <c r="GA128" s="144"/>
      <c r="GB128" s="37"/>
      <c r="GC128" s="144"/>
      <c r="GD128" s="37"/>
      <c r="GE128" s="144"/>
      <c r="GF128" s="37"/>
      <c r="GG128" s="144"/>
      <c r="GH128" s="37"/>
      <c r="GI128" s="144"/>
      <c r="GJ128" s="37"/>
      <c r="GK128" s="144"/>
      <c r="GL128" s="37"/>
      <c r="GM128" s="144"/>
      <c r="GN128" s="37"/>
      <c r="GO128" s="144"/>
      <c r="GP128" s="37"/>
      <c r="GQ128" s="144"/>
      <c r="GR128" s="37"/>
      <c r="GS128" s="144"/>
      <c r="GT128" s="37"/>
      <c r="GU128" s="144"/>
      <c r="GV128" s="37"/>
      <c r="GW128" s="144"/>
      <c r="GX128" s="37"/>
      <c r="GY128" s="144"/>
      <c r="GZ128" s="37"/>
      <c r="HA128" s="144"/>
      <c r="HB128" s="37"/>
      <c r="HC128" s="144"/>
      <c r="HD128" s="37"/>
      <c r="HE128" s="144"/>
      <c r="HF128" s="37"/>
      <c r="HG128" s="144"/>
      <c r="HH128" s="37"/>
      <c r="HI128" s="144"/>
      <c r="HJ128" s="37"/>
      <c r="HK128" s="544"/>
      <c r="HL128" s="37"/>
      <c r="HM128" s="144"/>
      <c r="HN128" s="37"/>
      <c r="HO128" s="144"/>
    </row>
    <row r="129" spans="1:223" ht="13.5" customHeight="1">
      <c r="A129" s="116" t="s">
        <v>166</v>
      </c>
      <c r="B129" s="39"/>
      <c r="C129" s="142">
        <v>8245</v>
      </c>
      <c r="D129" s="39"/>
      <c r="E129" s="142">
        <v>5017</v>
      </c>
      <c r="F129" s="39"/>
      <c r="G129" s="142">
        <v>7542</v>
      </c>
      <c r="H129" s="39"/>
      <c r="I129" s="142">
        <v>33009</v>
      </c>
      <c r="J129" s="39"/>
      <c r="K129" s="142">
        <v>14772</v>
      </c>
      <c r="L129" s="39"/>
      <c r="M129" s="142">
        <v>12867</v>
      </c>
      <c r="N129" s="39"/>
      <c r="O129" s="142">
        <v>44908</v>
      </c>
      <c r="P129" s="39"/>
      <c r="Q129" s="142">
        <v>26692</v>
      </c>
      <c r="R129" s="39"/>
      <c r="S129" s="142">
        <v>20741</v>
      </c>
      <c r="T129" s="39"/>
      <c r="U129" s="142">
        <v>17704</v>
      </c>
      <c r="V129" s="39"/>
      <c r="W129" s="142">
        <v>31595</v>
      </c>
      <c r="X129" s="39"/>
      <c r="Y129" s="142">
        <v>34012</v>
      </c>
      <c r="Z129" s="39"/>
      <c r="AA129" s="142">
        <v>27873</v>
      </c>
      <c r="AB129" s="39"/>
      <c r="AC129" s="142">
        <v>30285</v>
      </c>
      <c r="AD129" s="39"/>
      <c r="AE129" s="142">
        <v>33088</v>
      </c>
      <c r="AF129" s="39"/>
      <c r="AG129" s="142">
        <v>38637</v>
      </c>
      <c r="AH129" s="39"/>
      <c r="AI129" s="142">
        <v>26992</v>
      </c>
      <c r="AJ129" s="39"/>
      <c r="AK129" s="142">
        <v>23939</v>
      </c>
      <c r="AL129" s="39"/>
      <c r="AM129" s="142">
        <v>28109</v>
      </c>
      <c r="AN129" s="39"/>
      <c r="AO129" s="142">
        <v>33712</v>
      </c>
      <c r="AP129" s="39"/>
      <c r="AQ129" s="142">
        <v>19306</v>
      </c>
      <c r="AR129" s="39"/>
      <c r="AS129" s="142">
        <v>14065</v>
      </c>
      <c r="AT129" s="39"/>
      <c r="AU129" s="142">
        <v>16411</v>
      </c>
      <c r="AV129" s="39"/>
      <c r="AW129" s="142">
        <v>36991</v>
      </c>
      <c r="AX129" s="39"/>
      <c r="AY129" s="142">
        <v>18116</v>
      </c>
      <c r="AZ129" s="39"/>
      <c r="BA129" s="142">
        <v>13648</v>
      </c>
      <c r="BB129" s="39"/>
      <c r="BC129" s="142">
        <v>17923</v>
      </c>
      <c r="BD129" s="39"/>
      <c r="BE129" s="142">
        <v>39297</v>
      </c>
      <c r="BF129" s="39"/>
      <c r="BG129" s="142">
        <v>23209</v>
      </c>
      <c r="BH129" s="39"/>
      <c r="BI129" s="142">
        <v>26370</v>
      </c>
      <c r="BJ129" s="39"/>
      <c r="BK129" s="142">
        <v>33432.137999999999</v>
      </c>
      <c r="BL129" s="39"/>
      <c r="BM129" s="142">
        <v>58314.065499999997</v>
      </c>
      <c r="BN129" s="39"/>
      <c r="BO129" s="142">
        <v>36911.886330000001</v>
      </c>
      <c r="BP129" s="39"/>
      <c r="BQ129" s="142">
        <v>56117.126920000002</v>
      </c>
      <c r="BR129" s="39"/>
      <c r="BS129" s="349">
        <v>84284000</v>
      </c>
      <c r="BT129" s="39"/>
      <c r="BU129" s="349">
        <v>91200000</v>
      </c>
      <c r="BV129" s="39"/>
      <c r="BW129" s="349">
        <v>81122000</v>
      </c>
      <c r="BX129" s="39"/>
      <c r="BY129" s="349">
        <v>59420000</v>
      </c>
      <c r="BZ129" s="39"/>
      <c r="CA129" s="349">
        <v>66115000</v>
      </c>
      <c r="CB129" s="39"/>
      <c r="CC129" s="349">
        <v>85086000</v>
      </c>
      <c r="CD129" s="39"/>
      <c r="CE129" s="349">
        <v>81622000</v>
      </c>
      <c r="CF129" s="39"/>
      <c r="CG129" s="349">
        <f>[16]BS_PT!$S$48</f>
        <v>68425000</v>
      </c>
      <c r="CH129" s="39"/>
      <c r="CI129" s="349">
        <v>114616000</v>
      </c>
      <c r="CJ129" s="39"/>
      <c r="CK129" s="349">
        <v>131622000</v>
      </c>
      <c r="CL129" s="39"/>
      <c r="CM129" s="349">
        <v>89227000</v>
      </c>
      <c r="CN129" s="39"/>
      <c r="CO129" s="349">
        <v>97945000</v>
      </c>
      <c r="CP129" s="39"/>
      <c r="CQ129" s="349">
        <v>86758000</v>
      </c>
      <c r="CR129" s="39"/>
      <c r="CS129" s="349">
        <v>133728000</v>
      </c>
      <c r="CT129" s="39"/>
      <c r="CU129" s="349">
        <v>105310000</v>
      </c>
      <c r="CV129" s="39"/>
      <c r="CW129" s="349">
        <v>127853000</v>
      </c>
      <c r="CX129" s="39"/>
      <c r="CY129" s="349">
        <v>158594000</v>
      </c>
      <c r="CZ129" s="39"/>
      <c r="DA129" s="349">
        <v>170505000</v>
      </c>
      <c r="DB129" s="39"/>
      <c r="DC129" s="535"/>
      <c r="DD129" s="39"/>
      <c r="DE129" s="349">
        <v>125666000</v>
      </c>
      <c r="DF129" s="39"/>
      <c r="DG129" s="349">
        <v>146564000</v>
      </c>
      <c r="DH129" s="39"/>
      <c r="DI129" s="116" t="s">
        <v>70</v>
      </c>
      <c r="DJ129" s="39"/>
      <c r="DK129" s="142">
        <v>8245</v>
      </c>
      <c r="DL129" s="39"/>
      <c r="DM129" s="142">
        <v>5017</v>
      </c>
      <c r="DN129" s="39"/>
      <c r="DO129" s="142">
        <v>7542</v>
      </c>
      <c r="DP129" s="39"/>
      <c r="DQ129" s="142">
        <v>33009</v>
      </c>
      <c r="DR129" s="39"/>
      <c r="DS129" s="142">
        <v>14772</v>
      </c>
      <c r="DT129" s="39"/>
      <c r="DU129" s="142">
        <v>12867</v>
      </c>
      <c r="DV129" s="39"/>
      <c r="DW129" s="142">
        <v>44908</v>
      </c>
      <c r="DX129" s="39"/>
      <c r="DY129" s="142">
        <v>26692</v>
      </c>
      <c r="DZ129" s="39"/>
      <c r="EA129" s="142">
        <v>20741</v>
      </c>
      <c r="EB129" s="39"/>
      <c r="EC129" s="142">
        <v>17704</v>
      </c>
      <c r="ED129" s="39"/>
      <c r="EE129" s="142">
        <v>31595</v>
      </c>
      <c r="EF129" s="39"/>
      <c r="EG129" s="142">
        <v>34012</v>
      </c>
      <c r="EH129" s="39"/>
      <c r="EI129" s="142">
        <v>27873</v>
      </c>
      <c r="EJ129" s="39"/>
      <c r="EK129" s="142">
        <v>30285</v>
      </c>
      <c r="EL129" s="39"/>
      <c r="EM129" s="142">
        <v>33088</v>
      </c>
      <c r="EN129" s="39"/>
      <c r="EO129" s="142">
        <v>38637</v>
      </c>
      <c r="EP129" s="39"/>
      <c r="EQ129" s="142">
        <v>26992</v>
      </c>
      <c r="ER129" s="39"/>
      <c r="ES129" s="142">
        <v>23939</v>
      </c>
      <c r="ET129" s="39"/>
      <c r="EU129" s="142">
        <v>28109</v>
      </c>
      <c r="EV129" s="39"/>
      <c r="EW129" s="142">
        <v>33712</v>
      </c>
      <c r="EX129" s="39"/>
      <c r="EY129" s="142">
        <v>19306</v>
      </c>
      <c r="EZ129" s="39"/>
      <c r="FA129" s="142">
        <v>14065</v>
      </c>
      <c r="FB129" s="39"/>
      <c r="FC129" s="142">
        <v>16411</v>
      </c>
      <c r="FD129" s="39"/>
      <c r="FE129" s="142">
        <v>36991</v>
      </c>
      <c r="FF129" s="39"/>
      <c r="FG129" s="142">
        <v>18116</v>
      </c>
      <c r="FH129" s="39"/>
      <c r="FI129" s="142">
        <v>13648</v>
      </c>
      <c r="FJ129" s="39"/>
      <c r="FK129" s="142">
        <v>17923</v>
      </c>
      <c r="FL129" s="39"/>
      <c r="FM129" s="142">
        <v>39297</v>
      </c>
      <c r="FN129" s="39"/>
      <c r="FO129" s="142">
        <v>23209</v>
      </c>
      <c r="FP129" s="39"/>
      <c r="FQ129" s="142">
        <v>26370</v>
      </c>
      <c r="FR129" s="39"/>
      <c r="FS129" s="142">
        <v>33432.137999999999</v>
      </c>
      <c r="FT129" s="39"/>
      <c r="FU129" s="142">
        <v>58314.065499999997</v>
      </c>
      <c r="FV129" s="39"/>
      <c r="FW129" s="142">
        <v>36911.886330000001</v>
      </c>
      <c r="FX129" s="39"/>
      <c r="FY129" s="142">
        <v>56117.126920000002</v>
      </c>
      <c r="FZ129" s="39"/>
      <c r="GA129" s="349">
        <v>84284000</v>
      </c>
      <c r="GB129" s="39"/>
      <c r="GC129" s="349">
        <v>91200000</v>
      </c>
      <c r="GD129" s="39"/>
      <c r="GE129" s="349">
        <f t="shared" ref="GE129:GE139" si="95">BW129</f>
        <v>81122000</v>
      </c>
      <c r="GF129" s="39"/>
      <c r="GG129" s="349">
        <f t="shared" ref="GG129:GG139" si="96">BY129</f>
        <v>59420000</v>
      </c>
      <c r="GH129" s="39"/>
      <c r="GI129" s="349">
        <f t="shared" ref="GI129:GI139" si="97">CA129</f>
        <v>66115000</v>
      </c>
      <c r="GJ129" s="39"/>
      <c r="GK129" s="349">
        <f t="shared" ref="GK129:GK139" si="98">CC129</f>
        <v>85086000</v>
      </c>
      <c r="GL129" s="39"/>
      <c r="GM129" s="349">
        <f t="shared" ref="GM129:GM139" si="99">CE129</f>
        <v>81622000</v>
      </c>
      <c r="GN129" s="39"/>
      <c r="GO129" s="349">
        <f t="shared" ref="GO129:GO139" si="100">CG129</f>
        <v>68425000</v>
      </c>
      <c r="GP129" s="39"/>
      <c r="GQ129" s="349">
        <f t="shared" ref="GQ129:GQ139" si="101">CI129</f>
        <v>114616000</v>
      </c>
      <c r="GR129" s="39"/>
      <c r="GS129" s="349">
        <f t="shared" ref="GS129:GS139" si="102">CK129</f>
        <v>131622000</v>
      </c>
      <c r="GT129" s="39"/>
      <c r="GU129" s="349">
        <f t="shared" ref="GU129:GU139" si="103">CM129</f>
        <v>89227000</v>
      </c>
      <c r="GV129" s="39"/>
      <c r="GW129" s="349">
        <f t="shared" ref="GW129:GW139" si="104">CO129</f>
        <v>97945000</v>
      </c>
      <c r="GX129" s="39"/>
      <c r="GY129" s="349">
        <f t="shared" ref="GY129:GY139" si="105">CQ129</f>
        <v>86758000</v>
      </c>
      <c r="GZ129" s="39"/>
      <c r="HA129" s="349">
        <f t="shared" ref="HA129:HA139" si="106">CS129</f>
        <v>133728000</v>
      </c>
      <c r="HB129" s="39"/>
      <c r="HC129" s="349">
        <f t="shared" ref="HC129:HC139" si="107">+CU129</f>
        <v>105310000</v>
      </c>
      <c r="HD129" s="39"/>
      <c r="HE129" s="349">
        <f t="shared" ref="HE129:HE139" si="108">+CW129</f>
        <v>127853000</v>
      </c>
      <c r="HF129" s="39"/>
      <c r="HG129" s="349">
        <f t="shared" ref="HG129:HG139" si="109">+CY129</f>
        <v>158594000</v>
      </c>
      <c r="HH129" s="39"/>
      <c r="HI129" s="349">
        <f t="shared" ref="HI129:HI139" si="110">+DA129</f>
        <v>170505000</v>
      </c>
      <c r="HJ129" s="39"/>
      <c r="HK129" s="535"/>
      <c r="HL129" s="39"/>
      <c r="HM129" s="349">
        <f t="shared" ref="HM129:HM139" si="111">+DE129</f>
        <v>125666000</v>
      </c>
      <c r="HN129" s="39"/>
      <c r="HO129" s="349">
        <f t="shared" ref="HO129:HO139" si="112">+DG129</f>
        <v>146564000</v>
      </c>
    </row>
    <row r="130" spans="1:223" ht="13.5" customHeight="1">
      <c r="A130" s="406" t="s">
        <v>6</v>
      </c>
      <c r="B130" s="38"/>
      <c r="C130" s="407">
        <v>7513</v>
      </c>
      <c r="D130" s="38"/>
      <c r="E130" s="407">
        <v>4680</v>
      </c>
      <c r="F130" s="38"/>
      <c r="G130" s="407">
        <v>5302</v>
      </c>
      <c r="H130" s="38"/>
      <c r="I130" s="407">
        <v>13961</v>
      </c>
      <c r="J130" s="38"/>
      <c r="K130" s="407">
        <v>21102</v>
      </c>
      <c r="L130" s="38"/>
      <c r="M130" s="407">
        <v>19955</v>
      </c>
      <c r="N130" s="38"/>
      <c r="O130" s="407">
        <v>20853</v>
      </c>
      <c r="P130" s="38"/>
      <c r="Q130" s="407">
        <v>22078</v>
      </c>
      <c r="R130" s="38"/>
      <c r="S130" s="407">
        <v>16194</v>
      </c>
      <c r="T130" s="38"/>
      <c r="U130" s="407">
        <v>10774</v>
      </c>
      <c r="V130" s="38"/>
      <c r="W130" s="407">
        <v>35143</v>
      </c>
      <c r="X130" s="38"/>
      <c r="Y130" s="407">
        <v>10764</v>
      </c>
      <c r="Z130" s="38"/>
      <c r="AA130" s="407">
        <v>40181</v>
      </c>
      <c r="AB130" s="38"/>
      <c r="AC130" s="407">
        <v>60336</v>
      </c>
      <c r="AD130" s="38"/>
      <c r="AE130" s="407">
        <v>105160</v>
      </c>
      <c r="AF130" s="38"/>
      <c r="AG130" s="407">
        <v>11996</v>
      </c>
      <c r="AH130" s="38"/>
      <c r="AI130" s="407">
        <v>10755</v>
      </c>
      <c r="AJ130" s="38"/>
      <c r="AK130" s="407">
        <v>17141</v>
      </c>
      <c r="AL130" s="38"/>
      <c r="AM130" s="407">
        <v>12021</v>
      </c>
      <c r="AN130" s="38"/>
      <c r="AO130" s="407">
        <v>24493</v>
      </c>
      <c r="AP130" s="38"/>
      <c r="AQ130" s="407">
        <v>70386</v>
      </c>
      <c r="AR130" s="38"/>
      <c r="AS130" s="407">
        <v>14440</v>
      </c>
      <c r="AT130" s="38"/>
      <c r="AU130" s="407">
        <v>27673</v>
      </c>
      <c r="AV130" s="38"/>
      <c r="AW130" s="407">
        <v>25299</v>
      </c>
      <c r="AX130" s="38"/>
      <c r="AY130" s="407">
        <v>51101</v>
      </c>
      <c r="AZ130" s="38"/>
      <c r="BA130" s="407">
        <v>86932</v>
      </c>
      <c r="BB130" s="38"/>
      <c r="BC130" s="407">
        <v>102257</v>
      </c>
      <c r="BD130" s="38"/>
      <c r="BE130" s="407">
        <v>78790</v>
      </c>
      <c r="BF130" s="38"/>
      <c r="BG130" s="407">
        <v>61164</v>
      </c>
      <c r="BH130" s="38"/>
      <c r="BI130" s="407">
        <v>73761</v>
      </c>
      <c r="BJ130" s="38"/>
      <c r="BK130" s="407">
        <v>58259.915000000001</v>
      </c>
      <c r="BL130" s="38"/>
      <c r="BM130" s="408">
        <v>44767.720659999999</v>
      </c>
      <c r="BN130" s="38"/>
      <c r="BO130" s="408">
        <v>45990.57099</v>
      </c>
      <c r="BP130" s="38"/>
      <c r="BQ130" s="408">
        <v>42810.869170000005</v>
      </c>
      <c r="BR130" s="38"/>
      <c r="BS130" s="409">
        <v>40028000</v>
      </c>
      <c r="BT130" s="38"/>
      <c r="BU130" s="409">
        <v>40731000</v>
      </c>
      <c r="BV130" s="38"/>
      <c r="BW130" s="409">
        <v>46084000</v>
      </c>
      <c r="BX130" s="38"/>
      <c r="BY130" s="409">
        <v>45519000</v>
      </c>
      <c r="BZ130" s="38"/>
      <c r="CA130" s="409">
        <v>54331000</v>
      </c>
      <c r="CB130" s="38"/>
      <c r="CC130" s="409">
        <v>55157000</v>
      </c>
      <c r="CD130" s="38"/>
      <c r="CE130" s="409">
        <v>48052000</v>
      </c>
      <c r="CF130" s="38"/>
      <c r="CG130" s="409">
        <f>[16]BS_PT!$S$49</f>
        <v>44242000</v>
      </c>
      <c r="CH130" s="38"/>
      <c r="CI130" s="409">
        <v>54965000</v>
      </c>
      <c r="CJ130" s="38"/>
      <c r="CK130" s="409">
        <v>58894000</v>
      </c>
      <c r="CL130" s="38"/>
      <c r="CM130" s="409">
        <v>53363000</v>
      </c>
      <c r="CN130" s="38"/>
      <c r="CO130" s="409">
        <v>35654000</v>
      </c>
      <c r="CP130" s="38"/>
      <c r="CQ130" s="409">
        <v>40660000</v>
      </c>
      <c r="CR130" s="38"/>
      <c r="CS130" s="409">
        <v>38967000</v>
      </c>
      <c r="CT130" s="38"/>
      <c r="CU130" s="409">
        <v>41973000</v>
      </c>
      <c r="CV130" s="38"/>
      <c r="CW130" s="409">
        <v>45375000</v>
      </c>
      <c r="CX130" s="38"/>
      <c r="CY130" s="409">
        <v>55374000</v>
      </c>
      <c r="CZ130" s="38"/>
      <c r="DA130" s="409">
        <v>49200000</v>
      </c>
      <c r="DB130" s="38"/>
      <c r="DC130" s="536"/>
      <c r="DD130" s="38"/>
      <c r="DE130" s="409">
        <v>29020000</v>
      </c>
      <c r="DF130" s="38"/>
      <c r="DG130" s="409">
        <v>46759000</v>
      </c>
      <c r="DH130" s="38"/>
      <c r="DI130" s="406" t="s">
        <v>213</v>
      </c>
      <c r="DJ130" s="38"/>
      <c r="DK130" s="407">
        <v>7513</v>
      </c>
      <c r="DL130" s="38"/>
      <c r="DM130" s="407">
        <v>4680</v>
      </c>
      <c r="DN130" s="38"/>
      <c r="DO130" s="407">
        <v>5302</v>
      </c>
      <c r="DP130" s="38"/>
      <c r="DQ130" s="407">
        <v>13961</v>
      </c>
      <c r="DR130" s="38"/>
      <c r="DS130" s="407">
        <v>21102</v>
      </c>
      <c r="DT130" s="38"/>
      <c r="DU130" s="407">
        <v>19955</v>
      </c>
      <c r="DV130" s="38"/>
      <c r="DW130" s="407">
        <v>20853</v>
      </c>
      <c r="DX130" s="38"/>
      <c r="DY130" s="407">
        <v>22078</v>
      </c>
      <c r="DZ130" s="38"/>
      <c r="EA130" s="407">
        <v>16194</v>
      </c>
      <c r="EB130" s="38"/>
      <c r="EC130" s="407">
        <v>10774</v>
      </c>
      <c r="ED130" s="38"/>
      <c r="EE130" s="407">
        <v>35143</v>
      </c>
      <c r="EF130" s="38"/>
      <c r="EG130" s="407">
        <v>10764</v>
      </c>
      <c r="EH130" s="38"/>
      <c r="EI130" s="407">
        <v>40181</v>
      </c>
      <c r="EJ130" s="38"/>
      <c r="EK130" s="407">
        <v>60336</v>
      </c>
      <c r="EL130" s="38"/>
      <c r="EM130" s="407">
        <v>105160</v>
      </c>
      <c r="EN130" s="38"/>
      <c r="EO130" s="407">
        <v>11996</v>
      </c>
      <c r="EP130" s="38"/>
      <c r="EQ130" s="407">
        <v>10755</v>
      </c>
      <c r="ER130" s="38"/>
      <c r="ES130" s="407">
        <v>17141</v>
      </c>
      <c r="ET130" s="38"/>
      <c r="EU130" s="407">
        <v>12021</v>
      </c>
      <c r="EV130" s="38"/>
      <c r="EW130" s="407">
        <v>24493</v>
      </c>
      <c r="EX130" s="38"/>
      <c r="EY130" s="407">
        <v>70386</v>
      </c>
      <c r="EZ130" s="38"/>
      <c r="FA130" s="407">
        <v>14440</v>
      </c>
      <c r="FB130" s="38"/>
      <c r="FC130" s="407">
        <v>27673</v>
      </c>
      <c r="FD130" s="38"/>
      <c r="FE130" s="407">
        <v>25299</v>
      </c>
      <c r="FF130" s="38"/>
      <c r="FG130" s="407">
        <v>51101</v>
      </c>
      <c r="FH130" s="38"/>
      <c r="FI130" s="407">
        <v>86932</v>
      </c>
      <c r="FJ130" s="38"/>
      <c r="FK130" s="407">
        <v>102257</v>
      </c>
      <c r="FL130" s="38"/>
      <c r="FM130" s="407">
        <v>78790</v>
      </c>
      <c r="FN130" s="38"/>
      <c r="FO130" s="407">
        <v>61164</v>
      </c>
      <c r="FP130" s="38"/>
      <c r="FQ130" s="407">
        <v>73761</v>
      </c>
      <c r="FR130" s="38"/>
      <c r="FS130" s="407">
        <v>58259.915000000001</v>
      </c>
      <c r="FT130" s="38"/>
      <c r="FU130" s="407">
        <v>44767.720659999999</v>
      </c>
      <c r="FV130" s="38"/>
      <c r="FW130" s="407">
        <v>45990.57099</v>
      </c>
      <c r="FX130" s="38"/>
      <c r="FY130" s="407">
        <v>42810.869170000005</v>
      </c>
      <c r="FZ130" s="38"/>
      <c r="GA130" s="409">
        <v>40028000</v>
      </c>
      <c r="GB130" s="38"/>
      <c r="GC130" s="409">
        <v>40731000</v>
      </c>
      <c r="GD130" s="38"/>
      <c r="GE130" s="409">
        <f t="shared" si="95"/>
        <v>46084000</v>
      </c>
      <c r="GF130" s="38"/>
      <c r="GG130" s="409">
        <f t="shared" si="96"/>
        <v>45519000</v>
      </c>
      <c r="GH130" s="38"/>
      <c r="GI130" s="409">
        <f t="shared" si="97"/>
        <v>54331000</v>
      </c>
      <c r="GJ130" s="38"/>
      <c r="GK130" s="409">
        <f t="shared" si="98"/>
        <v>55157000</v>
      </c>
      <c r="GL130" s="38"/>
      <c r="GM130" s="409">
        <f t="shared" si="99"/>
        <v>48052000</v>
      </c>
      <c r="GN130" s="38"/>
      <c r="GO130" s="409">
        <f t="shared" si="100"/>
        <v>44242000</v>
      </c>
      <c r="GP130" s="38"/>
      <c r="GQ130" s="409">
        <f t="shared" si="101"/>
        <v>54965000</v>
      </c>
      <c r="GR130" s="38"/>
      <c r="GS130" s="409">
        <f t="shared" si="102"/>
        <v>58894000</v>
      </c>
      <c r="GT130" s="38"/>
      <c r="GU130" s="409">
        <f t="shared" si="103"/>
        <v>53363000</v>
      </c>
      <c r="GV130" s="38"/>
      <c r="GW130" s="409">
        <f t="shared" si="104"/>
        <v>35654000</v>
      </c>
      <c r="GX130" s="38"/>
      <c r="GY130" s="409">
        <f t="shared" si="105"/>
        <v>40660000</v>
      </c>
      <c r="GZ130" s="38"/>
      <c r="HA130" s="409">
        <f t="shared" si="106"/>
        <v>38967000</v>
      </c>
      <c r="HB130" s="38"/>
      <c r="HC130" s="409">
        <f t="shared" si="107"/>
        <v>41973000</v>
      </c>
      <c r="HD130" s="38"/>
      <c r="HE130" s="409">
        <f t="shared" si="108"/>
        <v>45375000</v>
      </c>
      <c r="HF130" s="38"/>
      <c r="HG130" s="409">
        <f t="shared" si="109"/>
        <v>55374000</v>
      </c>
      <c r="HH130" s="38"/>
      <c r="HI130" s="409">
        <f t="shared" si="110"/>
        <v>49200000</v>
      </c>
      <c r="HJ130" s="38"/>
      <c r="HK130" s="536"/>
      <c r="HL130" s="38"/>
      <c r="HM130" s="409">
        <f t="shared" si="111"/>
        <v>29020000</v>
      </c>
      <c r="HN130" s="38"/>
      <c r="HO130" s="409">
        <f t="shared" si="112"/>
        <v>46759000</v>
      </c>
    </row>
    <row r="131" spans="1:223" ht="13.5" customHeight="1">
      <c r="A131" s="116" t="s">
        <v>167</v>
      </c>
      <c r="B131" s="39"/>
      <c r="C131" s="142">
        <v>24268</v>
      </c>
      <c r="D131" s="39"/>
      <c r="E131" s="142">
        <v>24169</v>
      </c>
      <c r="F131" s="39"/>
      <c r="G131" s="142">
        <v>24253</v>
      </c>
      <c r="H131" s="39"/>
      <c r="I131" s="142">
        <v>1281042</v>
      </c>
      <c r="J131" s="39"/>
      <c r="K131" s="142">
        <v>1305824</v>
      </c>
      <c r="L131" s="39"/>
      <c r="M131" s="142">
        <v>2247559</v>
      </c>
      <c r="N131" s="39"/>
      <c r="O131" s="142">
        <v>2353970</v>
      </c>
      <c r="P131" s="39"/>
      <c r="Q131" s="142">
        <v>166355</v>
      </c>
      <c r="R131" s="39"/>
      <c r="S131" s="142">
        <v>84532</v>
      </c>
      <c r="T131" s="39"/>
      <c r="U131" s="142">
        <v>437857</v>
      </c>
      <c r="V131" s="39"/>
      <c r="W131" s="142">
        <v>450282</v>
      </c>
      <c r="X131" s="39"/>
      <c r="Y131" s="142">
        <v>460021</v>
      </c>
      <c r="Z131" s="39"/>
      <c r="AA131" s="142">
        <v>473508</v>
      </c>
      <c r="AB131" s="39"/>
      <c r="AC131" s="142">
        <v>105654</v>
      </c>
      <c r="AD131" s="39"/>
      <c r="AE131" s="142">
        <v>112576</v>
      </c>
      <c r="AF131" s="39"/>
      <c r="AG131" s="142">
        <v>120479</v>
      </c>
      <c r="AH131" s="39"/>
      <c r="AI131" s="142">
        <v>152653</v>
      </c>
      <c r="AJ131" s="39"/>
      <c r="AK131" s="142">
        <v>494314</v>
      </c>
      <c r="AL131" s="39"/>
      <c r="AM131" s="142">
        <v>626036</v>
      </c>
      <c r="AN131" s="39"/>
      <c r="AO131" s="142">
        <v>628281</v>
      </c>
      <c r="AP131" s="39"/>
      <c r="AQ131" s="142">
        <v>10617</v>
      </c>
      <c r="AR131" s="39"/>
      <c r="AS131" s="142">
        <v>9121</v>
      </c>
      <c r="AT131" s="39"/>
      <c r="AU131" s="142">
        <v>9112</v>
      </c>
      <c r="AV131" s="39"/>
      <c r="AW131" s="142">
        <v>9147</v>
      </c>
      <c r="AX131" s="39"/>
      <c r="AY131" s="142">
        <v>9159</v>
      </c>
      <c r="AZ131" s="39"/>
      <c r="BA131" s="142">
        <v>9121</v>
      </c>
      <c r="BB131" s="39"/>
      <c r="BC131" s="142">
        <v>9121</v>
      </c>
      <c r="BD131" s="39"/>
      <c r="BE131" s="142">
        <v>9165</v>
      </c>
      <c r="BF131" s="39"/>
      <c r="BG131" s="142">
        <v>9169</v>
      </c>
      <c r="BH131" s="39"/>
      <c r="BI131" s="142">
        <v>10742</v>
      </c>
      <c r="BJ131" s="39"/>
      <c r="BK131" s="142">
        <v>10736.049000000001</v>
      </c>
      <c r="BL131" s="39"/>
      <c r="BM131" s="142">
        <v>10749.58777</v>
      </c>
      <c r="BN131" s="39"/>
      <c r="BO131" s="142">
        <v>41016.226900000001</v>
      </c>
      <c r="BP131" s="39"/>
      <c r="BQ131" s="142">
        <v>41444.282610000002</v>
      </c>
      <c r="BR131" s="39"/>
      <c r="BS131" s="349">
        <v>10625000</v>
      </c>
      <c r="BT131" s="39"/>
      <c r="BU131" s="349">
        <v>10395000</v>
      </c>
      <c r="BV131" s="39"/>
      <c r="BW131" s="349">
        <v>13332000</v>
      </c>
      <c r="BX131" s="39"/>
      <c r="BY131" s="349">
        <v>115411000</v>
      </c>
      <c r="BZ131" s="39"/>
      <c r="CA131" s="349">
        <v>117583000</v>
      </c>
      <c r="CB131" s="39"/>
      <c r="CC131" s="349">
        <v>121355000</v>
      </c>
      <c r="CD131" s="39"/>
      <c r="CE131" s="349">
        <v>122961000</v>
      </c>
      <c r="CF131" s="39"/>
      <c r="CG131" s="349">
        <f>[16]BS_PT!$S$50</f>
        <v>15717000</v>
      </c>
      <c r="CH131" s="39"/>
      <c r="CI131" s="349">
        <v>15631000</v>
      </c>
      <c r="CJ131" s="39"/>
      <c r="CK131" s="349">
        <v>15672000</v>
      </c>
      <c r="CL131" s="39"/>
      <c r="CM131" s="349">
        <v>14470000</v>
      </c>
      <c r="CN131" s="39"/>
      <c r="CO131" s="349">
        <v>528197000</v>
      </c>
      <c r="CP131" s="39"/>
      <c r="CQ131" s="349">
        <v>9799000</v>
      </c>
      <c r="CR131" s="39"/>
      <c r="CS131" s="349">
        <v>11970000</v>
      </c>
      <c r="CT131" s="39"/>
      <c r="CU131" s="349">
        <v>6865000</v>
      </c>
      <c r="CV131" s="39"/>
      <c r="CW131" s="349">
        <v>11152000</v>
      </c>
      <c r="CX131" s="39"/>
      <c r="CY131" s="349">
        <v>5636000</v>
      </c>
      <c r="CZ131" s="39"/>
      <c r="DA131" s="349">
        <v>11578000</v>
      </c>
      <c r="DB131" s="39"/>
      <c r="DC131" s="535"/>
      <c r="DD131" s="39"/>
      <c r="DE131" s="349">
        <v>12426000</v>
      </c>
      <c r="DF131" s="39"/>
      <c r="DG131" s="349">
        <v>398051000</v>
      </c>
      <c r="DH131" s="39"/>
      <c r="DI131" s="116" t="s">
        <v>72</v>
      </c>
      <c r="DJ131" s="39"/>
      <c r="DK131" s="142">
        <v>24268</v>
      </c>
      <c r="DL131" s="39"/>
      <c r="DM131" s="142">
        <v>24169</v>
      </c>
      <c r="DN131" s="39"/>
      <c r="DO131" s="142">
        <v>24253</v>
      </c>
      <c r="DP131" s="39"/>
      <c r="DQ131" s="142">
        <v>1281042</v>
      </c>
      <c r="DR131" s="39"/>
      <c r="DS131" s="142">
        <v>1305824</v>
      </c>
      <c r="DT131" s="39"/>
      <c r="DU131" s="142">
        <v>2247559</v>
      </c>
      <c r="DV131" s="39"/>
      <c r="DW131" s="142">
        <v>2353970</v>
      </c>
      <c r="DX131" s="39"/>
      <c r="DY131" s="142">
        <v>166355</v>
      </c>
      <c r="DZ131" s="39"/>
      <c r="EA131" s="142">
        <v>84532</v>
      </c>
      <c r="EB131" s="39"/>
      <c r="EC131" s="142">
        <v>437857</v>
      </c>
      <c r="ED131" s="39"/>
      <c r="EE131" s="142">
        <v>450282</v>
      </c>
      <c r="EF131" s="39"/>
      <c r="EG131" s="142">
        <v>460021</v>
      </c>
      <c r="EH131" s="39"/>
      <c r="EI131" s="142">
        <v>473508</v>
      </c>
      <c r="EJ131" s="39"/>
      <c r="EK131" s="142">
        <v>105654</v>
      </c>
      <c r="EL131" s="39"/>
      <c r="EM131" s="142">
        <v>112576</v>
      </c>
      <c r="EN131" s="39"/>
      <c r="EO131" s="142">
        <v>120479</v>
      </c>
      <c r="EP131" s="39"/>
      <c r="EQ131" s="142">
        <v>152653</v>
      </c>
      <c r="ER131" s="39"/>
      <c r="ES131" s="142">
        <v>494314</v>
      </c>
      <c r="ET131" s="39"/>
      <c r="EU131" s="142">
        <v>626036</v>
      </c>
      <c r="EV131" s="39"/>
      <c r="EW131" s="142">
        <v>628281</v>
      </c>
      <c r="EX131" s="39"/>
      <c r="EY131" s="142">
        <v>10617</v>
      </c>
      <c r="EZ131" s="39"/>
      <c r="FA131" s="142">
        <v>9121</v>
      </c>
      <c r="FB131" s="39"/>
      <c r="FC131" s="142">
        <v>9112</v>
      </c>
      <c r="FD131" s="39"/>
      <c r="FE131" s="142">
        <v>9147</v>
      </c>
      <c r="FF131" s="39"/>
      <c r="FG131" s="142">
        <v>9159</v>
      </c>
      <c r="FH131" s="39"/>
      <c r="FI131" s="142">
        <v>9121</v>
      </c>
      <c r="FJ131" s="39"/>
      <c r="FK131" s="142">
        <v>9121</v>
      </c>
      <c r="FL131" s="39"/>
      <c r="FM131" s="142">
        <v>9165</v>
      </c>
      <c r="FN131" s="39"/>
      <c r="FO131" s="142">
        <v>9169</v>
      </c>
      <c r="FP131" s="39"/>
      <c r="FQ131" s="142">
        <v>10742</v>
      </c>
      <c r="FR131" s="39"/>
      <c r="FS131" s="142">
        <v>10736.049000000001</v>
      </c>
      <c r="FT131" s="39"/>
      <c r="FU131" s="142">
        <v>10749.58777</v>
      </c>
      <c r="FV131" s="39"/>
      <c r="FW131" s="142">
        <v>41016.226900000001</v>
      </c>
      <c r="FX131" s="39"/>
      <c r="FY131" s="142">
        <v>41444.282610000002</v>
      </c>
      <c r="FZ131" s="39"/>
      <c r="GA131" s="349">
        <v>10625000</v>
      </c>
      <c r="GB131" s="39"/>
      <c r="GC131" s="349">
        <v>10395000</v>
      </c>
      <c r="GD131" s="39"/>
      <c r="GE131" s="349">
        <f t="shared" si="95"/>
        <v>13332000</v>
      </c>
      <c r="GF131" s="39"/>
      <c r="GG131" s="349">
        <f t="shared" si="96"/>
        <v>115411000</v>
      </c>
      <c r="GH131" s="39"/>
      <c r="GI131" s="349">
        <f t="shared" si="97"/>
        <v>117583000</v>
      </c>
      <c r="GJ131" s="39"/>
      <c r="GK131" s="349">
        <f t="shared" si="98"/>
        <v>121355000</v>
      </c>
      <c r="GL131" s="39"/>
      <c r="GM131" s="349">
        <f t="shared" si="99"/>
        <v>122961000</v>
      </c>
      <c r="GN131" s="39"/>
      <c r="GO131" s="349">
        <f t="shared" si="100"/>
        <v>15717000</v>
      </c>
      <c r="GP131" s="39"/>
      <c r="GQ131" s="349">
        <f t="shared" si="101"/>
        <v>15631000</v>
      </c>
      <c r="GR131" s="39"/>
      <c r="GS131" s="349">
        <f t="shared" si="102"/>
        <v>15672000</v>
      </c>
      <c r="GT131" s="39"/>
      <c r="GU131" s="349">
        <f t="shared" si="103"/>
        <v>14470000</v>
      </c>
      <c r="GV131" s="39"/>
      <c r="GW131" s="349">
        <f t="shared" si="104"/>
        <v>528197000</v>
      </c>
      <c r="GX131" s="39"/>
      <c r="GY131" s="349">
        <f t="shared" si="105"/>
        <v>9799000</v>
      </c>
      <c r="GZ131" s="39"/>
      <c r="HA131" s="349">
        <f t="shared" si="106"/>
        <v>11970000</v>
      </c>
      <c r="HB131" s="39"/>
      <c r="HC131" s="349">
        <f t="shared" si="107"/>
        <v>6865000</v>
      </c>
      <c r="HD131" s="39"/>
      <c r="HE131" s="349">
        <f t="shared" si="108"/>
        <v>11152000</v>
      </c>
      <c r="HF131" s="39"/>
      <c r="HG131" s="349">
        <f t="shared" si="109"/>
        <v>5636000</v>
      </c>
      <c r="HH131" s="39"/>
      <c r="HI131" s="349">
        <f t="shared" si="110"/>
        <v>11578000</v>
      </c>
      <c r="HJ131" s="39"/>
      <c r="HK131" s="535"/>
      <c r="HL131" s="39"/>
      <c r="HM131" s="349">
        <f t="shared" si="111"/>
        <v>12426000</v>
      </c>
      <c r="HN131" s="39"/>
      <c r="HO131" s="349">
        <f t="shared" si="112"/>
        <v>398051000</v>
      </c>
    </row>
    <row r="132" spans="1:223" ht="13.5" customHeight="1">
      <c r="A132" s="406" t="s">
        <v>50</v>
      </c>
      <c r="B132" s="38"/>
      <c r="C132" s="407">
        <v>70494</v>
      </c>
      <c r="D132" s="38"/>
      <c r="E132" s="407">
        <v>64504</v>
      </c>
      <c r="F132" s="38"/>
      <c r="G132" s="407">
        <v>44416</v>
      </c>
      <c r="H132" s="38"/>
      <c r="I132" s="407">
        <v>33262</v>
      </c>
      <c r="J132" s="38"/>
      <c r="K132" s="407">
        <v>72505</v>
      </c>
      <c r="L132" s="38"/>
      <c r="M132" s="407">
        <v>63060</v>
      </c>
      <c r="N132" s="38"/>
      <c r="O132" s="407">
        <v>243012</v>
      </c>
      <c r="P132" s="38"/>
      <c r="Q132" s="407">
        <v>263199</v>
      </c>
      <c r="R132" s="38"/>
      <c r="S132" s="407">
        <v>325131</v>
      </c>
      <c r="T132" s="38"/>
      <c r="U132" s="407">
        <v>358355</v>
      </c>
      <c r="V132" s="38"/>
      <c r="W132" s="407">
        <v>374327</v>
      </c>
      <c r="X132" s="38"/>
      <c r="Y132" s="407">
        <v>482139</v>
      </c>
      <c r="Z132" s="38"/>
      <c r="AA132" s="407">
        <v>555538</v>
      </c>
      <c r="AB132" s="38"/>
      <c r="AC132" s="407">
        <v>586143</v>
      </c>
      <c r="AD132" s="38"/>
      <c r="AE132" s="407">
        <v>620085</v>
      </c>
      <c r="AF132" s="38"/>
      <c r="AG132" s="407">
        <v>485327</v>
      </c>
      <c r="AH132" s="38"/>
      <c r="AI132" s="407">
        <v>557194</v>
      </c>
      <c r="AJ132" s="38"/>
      <c r="AK132" s="407">
        <v>593513</v>
      </c>
      <c r="AL132" s="38"/>
      <c r="AM132" s="407">
        <v>412320</v>
      </c>
      <c r="AN132" s="38"/>
      <c r="AO132" s="407">
        <v>236273</v>
      </c>
      <c r="AP132" s="38"/>
      <c r="AQ132" s="407">
        <v>297993</v>
      </c>
      <c r="AR132" s="38"/>
      <c r="AS132" s="407">
        <v>334401</v>
      </c>
      <c r="AT132" s="38"/>
      <c r="AU132" s="407">
        <v>403682</v>
      </c>
      <c r="AV132" s="38"/>
      <c r="AW132" s="407">
        <v>900223</v>
      </c>
      <c r="AX132" s="38"/>
      <c r="AY132" s="407">
        <v>954482</v>
      </c>
      <c r="AZ132" s="38"/>
      <c r="BA132" s="407">
        <v>991687</v>
      </c>
      <c r="BB132" s="38"/>
      <c r="BC132" s="407">
        <v>1041481</v>
      </c>
      <c r="BD132" s="38"/>
      <c r="BE132" s="407">
        <v>392614</v>
      </c>
      <c r="BF132" s="38"/>
      <c r="BG132" s="407">
        <v>420213</v>
      </c>
      <c r="BH132" s="38"/>
      <c r="BI132" s="407">
        <v>459472</v>
      </c>
      <c r="BJ132" s="38"/>
      <c r="BK132" s="407">
        <v>483319.80900000001</v>
      </c>
      <c r="BL132" s="38"/>
      <c r="BM132" s="408">
        <v>417528.67512000003</v>
      </c>
      <c r="BN132" s="38"/>
      <c r="BO132" s="408">
        <v>450086.54715</v>
      </c>
      <c r="BP132" s="38"/>
      <c r="BQ132" s="408">
        <v>498775.30439</v>
      </c>
      <c r="BR132" s="38"/>
      <c r="BS132" s="409">
        <v>791991000</v>
      </c>
      <c r="BT132" s="38"/>
      <c r="BU132" s="409">
        <v>724086000</v>
      </c>
      <c r="BV132" s="38"/>
      <c r="BW132" s="409">
        <v>773666000</v>
      </c>
      <c r="BX132" s="38"/>
      <c r="BY132" s="409">
        <v>801140000</v>
      </c>
      <c r="BZ132" s="38"/>
      <c r="CA132" s="409">
        <v>524568000</v>
      </c>
      <c r="CB132" s="38"/>
      <c r="CC132" s="409">
        <v>319473000</v>
      </c>
      <c r="CD132" s="38"/>
      <c r="CE132" s="409">
        <v>405176000</v>
      </c>
      <c r="CF132" s="38"/>
      <c r="CG132" s="409">
        <f>[16]BS_PT!$S$51</f>
        <v>868438000</v>
      </c>
      <c r="CH132" s="38"/>
      <c r="CI132" s="409">
        <v>918739000</v>
      </c>
      <c r="CJ132" s="38"/>
      <c r="CK132" s="409">
        <v>933841000</v>
      </c>
      <c r="CL132" s="38"/>
      <c r="CM132" s="409">
        <v>1016975000</v>
      </c>
      <c r="CN132" s="38"/>
      <c r="CO132" s="409">
        <v>496582000</v>
      </c>
      <c r="CP132" s="38"/>
      <c r="CQ132" s="409">
        <v>696608000</v>
      </c>
      <c r="CR132" s="38"/>
      <c r="CS132" s="409">
        <v>622764000</v>
      </c>
      <c r="CT132" s="38"/>
      <c r="CU132" s="409">
        <v>800989000</v>
      </c>
      <c r="CV132" s="38"/>
      <c r="CW132" s="409">
        <v>805674000</v>
      </c>
      <c r="CX132" s="38"/>
      <c r="CY132" s="409">
        <v>1158854000</v>
      </c>
      <c r="CZ132" s="38"/>
      <c r="DA132" s="409">
        <v>1142184000</v>
      </c>
      <c r="DB132" s="38"/>
      <c r="DC132" s="536"/>
      <c r="DD132" s="38"/>
      <c r="DE132" s="409">
        <v>1375604000</v>
      </c>
      <c r="DF132" s="38"/>
      <c r="DG132" s="409">
        <v>1219210000</v>
      </c>
      <c r="DH132" s="38"/>
      <c r="DI132" s="406" t="s">
        <v>96</v>
      </c>
      <c r="DJ132" s="38"/>
      <c r="DK132" s="407">
        <v>70494</v>
      </c>
      <c r="DL132" s="38"/>
      <c r="DM132" s="407">
        <v>64504</v>
      </c>
      <c r="DN132" s="38"/>
      <c r="DO132" s="407">
        <v>44416</v>
      </c>
      <c r="DP132" s="38"/>
      <c r="DQ132" s="407">
        <v>33262</v>
      </c>
      <c r="DR132" s="38"/>
      <c r="DS132" s="407">
        <v>72505</v>
      </c>
      <c r="DT132" s="38"/>
      <c r="DU132" s="407">
        <v>63060</v>
      </c>
      <c r="DV132" s="38"/>
      <c r="DW132" s="407">
        <v>243012</v>
      </c>
      <c r="DX132" s="38"/>
      <c r="DY132" s="407">
        <v>263199</v>
      </c>
      <c r="DZ132" s="38"/>
      <c r="EA132" s="407">
        <v>325131</v>
      </c>
      <c r="EB132" s="38"/>
      <c r="EC132" s="407">
        <v>358355</v>
      </c>
      <c r="ED132" s="38"/>
      <c r="EE132" s="407">
        <v>374327</v>
      </c>
      <c r="EF132" s="38"/>
      <c r="EG132" s="407">
        <v>482139</v>
      </c>
      <c r="EH132" s="38"/>
      <c r="EI132" s="407">
        <v>555538</v>
      </c>
      <c r="EJ132" s="38"/>
      <c r="EK132" s="407">
        <v>586143</v>
      </c>
      <c r="EL132" s="38"/>
      <c r="EM132" s="407">
        <v>620085</v>
      </c>
      <c r="EN132" s="38"/>
      <c r="EO132" s="407">
        <v>485327</v>
      </c>
      <c r="EP132" s="38"/>
      <c r="EQ132" s="407">
        <v>557194</v>
      </c>
      <c r="ER132" s="38"/>
      <c r="ES132" s="407">
        <v>593513</v>
      </c>
      <c r="ET132" s="38"/>
      <c r="EU132" s="407">
        <v>412320</v>
      </c>
      <c r="EV132" s="38"/>
      <c r="EW132" s="407">
        <v>236273</v>
      </c>
      <c r="EX132" s="38"/>
      <c r="EY132" s="407">
        <v>297993</v>
      </c>
      <c r="EZ132" s="38"/>
      <c r="FA132" s="407">
        <v>334401</v>
      </c>
      <c r="FB132" s="38"/>
      <c r="FC132" s="407">
        <v>403682</v>
      </c>
      <c r="FD132" s="38"/>
      <c r="FE132" s="407">
        <v>900223</v>
      </c>
      <c r="FF132" s="38"/>
      <c r="FG132" s="407">
        <v>954482</v>
      </c>
      <c r="FH132" s="38"/>
      <c r="FI132" s="407">
        <v>991687</v>
      </c>
      <c r="FJ132" s="38"/>
      <c r="FK132" s="407">
        <v>1041481</v>
      </c>
      <c r="FL132" s="38"/>
      <c r="FM132" s="407">
        <v>392614</v>
      </c>
      <c r="FN132" s="38"/>
      <c r="FO132" s="407">
        <v>420213</v>
      </c>
      <c r="FP132" s="38"/>
      <c r="FQ132" s="407">
        <v>459472</v>
      </c>
      <c r="FR132" s="38"/>
      <c r="FS132" s="407">
        <v>483319.80900000001</v>
      </c>
      <c r="FT132" s="38"/>
      <c r="FU132" s="407">
        <v>417528.67512000003</v>
      </c>
      <c r="FV132" s="38"/>
      <c r="FW132" s="407">
        <v>450086.54715</v>
      </c>
      <c r="FX132" s="38"/>
      <c r="FY132" s="407">
        <v>498775.30439</v>
      </c>
      <c r="FZ132" s="38"/>
      <c r="GA132" s="409">
        <v>791991000</v>
      </c>
      <c r="GB132" s="38"/>
      <c r="GC132" s="409">
        <v>724086000</v>
      </c>
      <c r="GD132" s="38"/>
      <c r="GE132" s="409">
        <f t="shared" si="95"/>
        <v>773666000</v>
      </c>
      <c r="GF132" s="38"/>
      <c r="GG132" s="409">
        <f t="shared" si="96"/>
        <v>801140000</v>
      </c>
      <c r="GH132" s="38"/>
      <c r="GI132" s="409">
        <f t="shared" si="97"/>
        <v>524568000</v>
      </c>
      <c r="GJ132" s="38"/>
      <c r="GK132" s="409">
        <f t="shared" si="98"/>
        <v>319473000</v>
      </c>
      <c r="GL132" s="38"/>
      <c r="GM132" s="409">
        <f t="shared" si="99"/>
        <v>405176000</v>
      </c>
      <c r="GN132" s="38"/>
      <c r="GO132" s="409">
        <f t="shared" si="100"/>
        <v>868438000</v>
      </c>
      <c r="GP132" s="38"/>
      <c r="GQ132" s="409">
        <f t="shared" si="101"/>
        <v>918739000</v>
      </c>
      <c r="GR132" s="38"/>
      <c r="GS132" s="409">
        <f t="shared" si="102"/>
        <v>933841000</v>
      </c>
      <c r="GT132" s="38"/>
      <c r="GU132" s="409">
        <f t="shared" si="103"/>
        <v>1016975000</v>
      </c>
      <c r="GV132" s="38"/>
      <c r="GW132" s="409">
        <f t="shared" si="104"/>
        <v>496582000</v>
      </c>
      <c r="GX132" s="38"/>
      <c r="GY132" s="409">
        <f t="shared" si="105"/>
        <v>696608000</v>
      </c>
      <c r="GZ132" s="38"/>
      <c r="HA132" s="409">
        <f t="shared" si="106"/>
        <v>622764000</v>
      </c>
      <c r="HB132" s="38"/>
      <c r="HC132" s="409">
        <f t="shared" si="107"/>
        <v>800989000</v>
      </c>
      <c r="HD132" s="38"/>
      <c r="HE132" s="409">
        <f t="shared" si="108"/>
        <v>805674000</v>
      </c>
      <c r="HF132" s="38"/>
      <c r="HG132" s="409">
        <f t="shared" si="109"/>
        <v>1158854000</v>
      </c>
      <c r="HH132" s="38"/>
      <c r="HI132" s="409">
        <f t="shared" si="110"/>
        <v>1142184000</v>
      </c>
      <c r="HJ132" s="38"/>
      <c r="HK132" s="536"/>
      <c r="HL132" s="38"/>
      <c r="HM132" s="409">
        <f t="shared" si="111"/>
        <v>1375604000</v>
      </c>
      <c r="HN132" s="38"/>
      <c r="HO132" s="409">
        <f t="shared" si="112"/>
        <v>1219210000</v>
      </c>
    </row>
    <row r="133" spans="1:223" ht="13.5" customHeight="1">
      <c r="A133" s="116" t="s">
        <v>514</v>
      </c>
      <c r="B133" s="39"/>
      <c r="C133" s="142"/>
      <c r="D133" s="39"/>
      <c r="E133" s="142"/>
      <c r="F133" s="39"/>
      <c r="G133" s="142"/>
      <c r="H133" s="39"/>
      <c r="I133" s="142"/>
      <c r="J133" s="39"/>
      <c r="K133" s="142"/>
      <c r="L133" s="39"/>
      <c r="M133" s="142"/>
      <c r="N133" s="39"/>
      <c r="O133" s="142"/>
      <c r="P133" s="39"/>
      <c r="Q133" s="142"/>
      <c r="R133" s="39"/>
      <c r="S133" s="142"/>
      <c r="T133" s="39"/>
      <c r="U133" s="142"/>
      <c r="V133" s="39"/>
      <c r="W133" s="142"/>
      <c r="X133" s="39"/>
      <c r="Y133" s="142"/>
      <c r="Z133" s="39"/>
      <c r="AA133" s="142"/>
      <c r="AB133" s="39"/>
      <c r="AC133" s="142"/>
      <c r="AD133" s="39"/>
      <c r="AE133" s="142"/>
      <c r="AF133" s="39"/>
      <c r="AG133" s="142"/>
      <c r="AH133" s="39"/>
      <c r="AI133" s="142"/>
      <c r="AJ133" s="39"/>
      <c r="AK133" s="142"/>
      <c r="AL133" s="39"/>
      <c r="AM133" s="142"/>
      <c r="AN133" s="39"/>
      <c r="AO133" s="142"/>
      <c r="AP133" s="39"/>
      <c r="AQ133" s="142"/>
      <c r="AR133" s="39"/>
      <c r="AS133" s="142"/>
      <c r="AT133" s="39"/>
      <c r="AU133" s="142"/>
      <c r="AV133" s="39"/>
      <c r="AW133" s="142"/>
      <c r="AX133" s="39"/>
      <c r="AY133" s="142"/>
      <c r="AZ133" s="39"/>
      <c r="BA133" s="142"/>
      <c r="BB133" s="39"/>
      <c r="BC133" s="142"/>
      <c r="BD133" s="39"/>
      <c r="BE133" s="142"/>
      <c r="BF133" s="39"/>
      <c r="BG133" s="142"/>
      <c r="BH133" s="39"/>
      <c r="BI133" s="142"/>
      <c r="BJ133" s="39"/>
      <c r="BK133" s="142"/>
      <c r="BL133" s="39"/>
      <c r="BM133" s="142"/>
      <c r="BN133" s="39"/>
      <c r="BO133" s="142">
        <v>0</v>
      </c>
      <c r="BP133" s="39"/>
      <c r="BQ133" s="142">
        <v>0</v>
      </c>
      <c r="BR133" s="39"/>
      <c r="BS133" s="349">
        <v>0</v>
      </c>
      <c r="BT133" s="39"/>
      <c r="BU133" s="349">
        <v>0</v>
      </c>
      <c r="BV133" s="39"/>
      <c r="BW133" s="349" t="s">
        <v>274</v>
      </c>
      <c r="BX133" s="39"/>
      <c r="BY133" s="349">
        <v>0</v>
      </c>
      <c r="BZ133" s="39"/>
      <c r="CA133" s="349"/>
      <c r="CB133" s="39"/>
      <c r="CC133" s="349"/>
      <c r="CD133" s="39"/>
      <c r="CE133" s="349"/>
      <c r="CF133" s="39"/>
      <c r="CG133" s="349"/>
      <c r="CH133" s="39"/>
      <c r="CI133" s="349">
        <v>0</v>
      </c>
      <c r="CJ133" s="39"/>
      <c r="CK133" s="349">
        <v>0</v>
      </c>
      <c r="CL133" s="39"/>
      <c r="CM133" s="349">
        <v>0</v>
      </c>
      <c r="CN133" s="39"/>
      <c r="CO133" s="349">
        <v>0</v>
      </c>
      <c r="CP133" s="39"/>
      <c r="CQ133" s="349"/>
      <c r="CR133" s="39"/>
      <c r="CS133" s="349">
        <v>0</v>
      </c>
      <c r="CT133" s="39"/>
      <c r="CU133" s="349">
        <v>0</v>
      </c>
      <c r="CV133" s="39"/>
      <c r="CW133" s="349">
        <v>0</v>
      </c>
      <c r="CX133" s="39"/>
      <c r="CY133" s="349"/>
      <c r="CZ133" s="39"/>
      <c r="DA133" s="349">
        <v>0</v>
      </c>
      <c r="DB133" s="39"/>
      <c r="DC133" s="535"/>
      <c r="DD133" s="39"/>
      <c r="DE133" s="349"/>
      <c r="DF133" s="39"/>
      <c r="DG133" s="349"/>
      <c r="DH133" s="39"/>
      <c r="DI133" s="116" t="s">
        <v>526</v>
      </c>
      <c r="DJ133" s="39"/>
      <c r="DK133" s="142"/>
      <c r="DL133" s="39"/>
      <c r="DM133" s="142"/>
      <c r="DN133" s="39"/>
      <c r="DO133" s="142"/>
      <c r="DP133" s="39"/>
      <c r="DQ133" s="142"/>
      <c r="DR133" s="39"/>
      <c r="DS133" s="142"/>
      <c r="DT133" s="39"/>
      <c r="DU133" s="142"/>
      <c r="DV133" s="39"/>
      <c r="DW133" s="142"/>
      <c r="DX133" s="39"/>
      <c r="DY133" s="142"/>
      <c r="DZ133" s="39"/>
      <c r="EA133" s="142"/>
      <c r="EB133" s="39"/>
      <c r="EC133" s="142"/>
      <c r="ED133" s="39"/>
      <c r="EE133" s="142"/>
      <c r="EF133" s="39"/>
      <c r="EG133" s="142"/>
      <c r="EH133" s="39"/>
      <c r="EI133" s="142"/>
      <c r="EJ133" s="39"/>
      <c r="EK133" s="142"/>
      <c r="EL133" s="39"/>
      <c r="EM133" s="142"/>
      <c r="EN133" s="39"/>
      <c r="EO133" s="142"/>
      <c r="EP133" s="39"/>
      <c r="EQ133" s="142"/>
      <c r="ER133" s="39"/>
      <c r="ES133" s="142"/>
      <c r="ET133" s="39"/>
      <c r="EU133" s="142"/>
      <c r="EV133" s="39"/>
      <c r="EW133" s="142"/>
      <c r="EX133" s="39"/>
      <c r="EY133" s="142"/>
      <c r="EZ133" s="39"/>
      <c r="FA133" s="142"/>
      <c r="FB133" s="39"/>
      <c r="FC133" s="142"/>
      <c r="FD133" s="39"/>
      <c r="FE133" s="142"/>
      <c r="FF133" s="39"/>
      <c r="FG133" s="142"/>
      <c r="FH133" s="39"/>
      <c r="FI133" s="142"/>
      <c r="FJ133" s="39"/>
      <c r="FK133" s="142"/>
      <c r="FL133" s="39"/>
      <c r="FM133" s="142"/>
      <c r="FN133" s="39"/>
      <c r="FO133" s="142"/>
      <c r="FP133" s="39"/>
      <c r="FQ133" s="142"/>
      <c r="FR133" s="39"/>
      <c r="FS133" s="142"/>
      <c r="FT133" s="39"/>
      <c r="FU133" s="142">
        <v>0</v>
      </c>
      <c r="FV133" s="39"/>
      <c r="FW133" s="142">
        <v>0</v>
      </c>
      <c r="FX133" s="39"/>
      <c r="FY133" s="142">
        <v>0</v>
      </c>
      <c r="FZ133" s="39"/>
      <c r="GA133" s="349">
        <v>0</v>
      </c>
      <c r="GB133" s="39"/>
      <c r="GC133" s="349">
        <v>0</v>
      </c>
      <c r="GD133" s="39"/>
      <c r="GE133" s="349" t="str">
        <f t="shared" si="95"/>
        <v>-</v>
      </c>
      <c r="GF133" s="39"/>
      <c r="GG133" s="349">
        <f t="shared" si="96"/>
        <v>0</v>
      </c>
      <c r="GH133" s="39"/>
      <c r="GI133" s="349">
        <f t="shared" si="97"/>
        <v>0</v>
      </c>
      <c r="GJ133" s="39"/>
      <c r="GK133" s="349">
        <f t="shared" si="98"/>
        <v>0</v>
      </c>
      <c r="GL133" s="39"/>
      <c r="GM133" s="349">
        <f t="shared" si="99"/>
        <v>0</v>
      </c>
      <c r="GN133" s="39"/>
      <c r="GO133" s="349">
        <f t="shared" si="100"/>
        <v>0</v>
      </c>
      <c r="GP133" s="39"/>
      <c r="GQ133" s="349">
        <f t="shared" si="101"/>
        <v>0</v>
      </c>
      <c r="GR133" s="39"/>
      <c r="GS133" s="349">
        <f t="shared" si="102"/>
        <v>0</v>
      </c>
      <c r="GT133" s="39"/>
      <c r="GU133" s="349">
        <f t="shared" si="103"/>
        <v>0</v>
      </c>
      <c r="GV133" s="39"/>
      <c r="GW133" s="349">
        <f t="shared" si="104"/>
        <v>0</v>
      </c>
      <c r="GX133" s="39"/>
      <c r="GY133" s="349">
        <f t="shared" si="105"/>
        <v>0</v>
      </c>
      <c r="GZ133" s="39"/>
      <c r="HA133" s="349">
        <f t="shared" si="106"/>
        <v>0</v>
      </c>
      <c r="HB133" s="39"/>
      <c r="HC133" s="349">
        <f t="shared" si="107"/>
        <v>0</v>
      </c>
      <c r="HD133" s="39"/>
      <c r="HE133" s="349">
        <f t="shared" si="108"/>
        <v>0</v>
      </c>
      <c r="HF133" s="39"/>
      <c r="HG133" s="349">
        <f t="shared" si="109"/>
        <v>0</v>
      </c>
      <c r="HH133" s="39"/>
      <c r="HI133" s="349">
        <f t="shared" si="110"/>
        <v>0</v>
      </c>
      <c r="HJ133" s="39"/>
      <c r="HK133" s="535"/>
      <c r="HL133" s="39"/>
      <c r="HM133" s="349">
        <f t="shared" si="111"/>
        <v>0</v>
      </c>
      <c r="HN133" s="39"/>
      <c r="HO133" s="349">
        <f t="shared" si="112"/>
        <v>0</v>
      </c>
    </row>
    <row r="134" spans="1:223">
      <c r="A134" s="406" t="s">
        <v>252</v>
      </c>
      <c r="B134" s="38"/>
      <c r="C134" s="407"/>
      <c r="D134" s="38"/>
      <c r="E134" s="407"/>
      <c r="F134" s="38"/>
      <c r="G134" s="407"/>
      <c r="H134" s="38"/>
      <c r="I134" s="407"/>
      <c r="J134" s="38"/>
      <c r="K134" s="407"/>
      <c r="L134" s="38"/>
      <c r="M134" s="407"/>
      <c r="N134" s="38"/>
      <c r="O134" s="407"/>
      <c r="P134" s="38"/>
      <c r="Q134" s="407"/>
      <c r="R134" s="38"/>
      <c r="S134" s="407"/>
      <c r="T134" s="38"/>
      <c r="U134" s="407"/>
      <c r="V134" s="38"/>
      <c r="W134" s="407"/>
      <c r="X134" s="38"/>
      <c r="Y134" s="407"/>
      <c r="Z134" s="38"/>
      <c r="AA134" s="407"/>
      <c r="AB134" s="38"/>
      <c r="AC134" s="407">
        <v>16210</v>
      </c>
      <c r="AD134" s="38"/>
      <c r="AE134" s="407"/>
      <c r="AF134" s="38"/>
      <c r="AG134" s="407"/>
      <c r="AH134" s="38"/>
      <c r="AI134" s="407">
        <v>0</v>
      </c>
      <c r="AJ134" s="38"/>
      <c r="AK134" s="407">
        <v>0</v>
      </c>
      <c r="AL134" s="38"/>
      <c r="AM134" s="407">
        <v>0</v>
      </c>
      <c r="AN134" s="38"/>
      <c r="AO134" s="407"/>
      <c r="AP134" s="38"/>
      <c r="AQ134" s="407">
        <v>26348</v>
      </c>
      <c r="AR134" s="38"/>
      <c r="AS134" s="407"/>
      <c r="AT134" s="38"/>
      <c r="AU134" s="407"/>
      <c r="AV134" s="38"/>
      <c r="AW134" s="407"/>
      <c r="AX134" s="38"/>
      <c r="AY134" s="407"/>
      <c r="AZ134" s="38"/>
      <c r="BA134" s="407">
        <v>0</v>
      </c>
      <c r="BB134" s="38"/>
      <c r="BC134" s="407"/>
      <c r="BD134" s="38"/>
      <c r="BE134" s="407">
        <v>0</v>
      </c>
      <c r="BF134" s="38"/>
      <c r="BG134" s="407"/>
      <c r="BH134" s="38"/>
      <c r="BI134" s="407">
        <v>0</v>
      </c>
      <c r="BJ134" s="38"/>
      <c r="BK134" s="407">
        <v>0</v>
      </c>
      <c r="BL134" s="38"/>
      <c r="BM134" s="408">
        <v>0</v>
      </c>
      <c r="BN134" s="38"/>
      <c r="BO134" s="408">
        <v>0</v>
      </c>
      <c r="BP134" s="38"/>
      <c r="BQ134" s="408">
        <v>0</v>
      </c>
      <c r="BR134" s="38"/>
      <c r="BS134" s="409" t="s">
        <v>274</v>
      </c>
      <c r="BT134" s="38"/>
      <c r="BU134" s="409">
        <v>0</v>
      </c>
      <c r="BV134" s="38"/>
      <c r="BW134" s="409">
        <v>0</v>
      </c>
      <c r="BX134" s="38"/>
      <c r="BY134" s="409">
        <v>0</v>
      </c>
      <c r="BZ134" s="38"/>
      <c r="CA134" s="409"/>
      <c r="CB134" s="38"/>
      <c r="CC134" s="409"/>
      <c r="CD134" s="38"/>
      <c r="CE134" s="409"/>
      <c r="CF134" s="38"/>
      <c r="CG134" s="409"/>
      <c r="CH134" s="38"/>
      <c r="CI134" s="409">
        <v>0</v>
      </c>
      <c r="CJ134" s="38"/>
      <c r="CK134" s="409">
        <v>0</v>
      </c>
      <c r="CL134" s="38"/>
      <c r="CM134" s="409">
        <v>0</v>
      </c>
      <c r="CN134" s="38"/>
      <c r="CO134" s="409">
        <v>0</v>
      </c>
      <c r="CP134" s="38"/>
      <c r="CQ134" s="409"/>
      <c r="CR134" s="38"/>
      <c r="CS134" s="409">
        <v>0</v>
      </c>
      <c r="CT134" s="38"/>
      <c r="CU134" s="409">
        <v>0</v>
      </c>
      <c r="CV134" s="38"/>
      <c r="CW134" s="409">
        <v>0</v>
      </c>
      <c r="CX134" s="38"/>
      <c r="CY134" s="409">
        <v>1298000</v>
      </c>
      <c r="CZ134" s="38"/>
      <c r="DA134" s="409">
        <v>160000</v>
      </c>
      <c r="DB134" s="38"/>
      <c r="DC134" s="536"/>
      <c r="DD134" s="38"/>
      <c r="DE134" s="409"/>
      <c r="DF134" s="38"/>
      <c r="DG134" s="409"/>
      <c r="DH134" s="38"/>
      <c r="DI134" s="406" t="s">
        <v>251</v>
      </c>
      <c r="DJ134" s="38"/>
      <c r="DK134" s="407">
        <v>0</v>
      </c>
      <c r="DL134" s="38"/>
      <c r="DM134" s="407">
        <v>0</v>
      </c>
      <c r="DN134" s="38"/>
      <c r="DO134" s="407">
        <v>0</v>
      </c>
      <c r="DP134" s="38"/>
      <c r="DQ134" s="407">
        <v>0</v>
      </c>
      <c r="DR134" s="38"/>
      <c r="DS134" s="407">
        <v>0</v>
      </c>
      <c r="DT134" s="38"/>
      <c r="DU134" s="407">
        <v>0</v>
      </c>
      <c r="DV134" s="38"/>
      <c r="DW134" s="407">
        <v>0</v>
      </c>
      <c r="DX134" s="38"/>
      <c r="DY134" s="407">
        <v>0</v>
      </c>
      <c r="DZ134" s="38"/>
      <c r="EA134" s="407">
        <v>0</v>
      </c>
      <c r="EB134" s="38"/>
      <c r="EC134" s="407">
        <v>0</v>
      </c>
      <c r="ED134" s="38"/>
      <c r="EE134" s="407">
        <v>0</v>
      </c>
      <c r="EF134" s="38"/>
      <c r="EG134" s="407">
        <v>0</v>
      </c>
      <c r="EH134" s="38"/>
      <c r="EI134" s="407">
        <v>0</v>
      </c>
      <c r="EJ134" s="38"/>
      <c r="EK134" s="407">
        <v>16210</v>
      </c>
      <c r="EL134" s="38"/>
      <c r="EM134" s="407">
        <v>0</v>
      </c>
      <c r="EN134" s="38"/>
      <c r="EO134" s="407">
        <v>0</v>
      </c>
      <c r="EP134" s="38"/>
      <c r="EQ134" s="407">
        <v>0</v>
      </c>
      <c r="ER134" s="38"/>
      <c r="ES134" s="407">
        <v>0</v>
      </c>
      <c r="ET134" s="38"/>
      <c r="EU134" s="407">
        <v>0</v>
      </c>
      <c r="EV134" s="38"/>
      <c r="EW134" s="407">
        <v>0</v>
      </c>
      <c r="EX134" s="38"/>
      <c r="EY134" s="407">
        <v>26348</v>
      </c>
      <c r="EZ134" s="38"/>
      <c r="FA134" s="407">
        <v>0</v>
      </c>
      <c r="FB134" s="38"/>
      <c r="FC134" s="407">
        <v>0</v>
      </c>
      <c r="FD134" s="38"/>
      <c r="FE134" s="407">
        <v>0</v>
      </c>
      <c r="FF134" s="38"/>
      <c r="FG134" s="407">
        <v>0</v>
      </c>
      <c r="FH134" s="38"/>
      <c r="FI134" s="407">
        <v>0</v>
      </c>
      <c r="FJ134" s="38"/>
      <c r="FK134" s="407">
        <v>0</v>
      </c>
      <c r="FL134" s="38"/>
      <c r="FM134" s="407">
        <v>0</v>
      </c>
      <c r="FN134" s="38"/>
      <c r="FO134" s="407">
        <v>0</v>
      </c>
      <c r="FP134" s="38"/>
      <c r="FQ134" s="407">
        <v>0</v>
      </c>
      <c r="FR134" s="38"/>
      <c r="FS134" s="407">
        <v>0</v>
      </c>
      <c r="FT134" s="38"/>
      <c r="FU134" s="407">
        <v>0</v>
      </c>
      <c r="FV134" s="38"/>
      <c r="FW134" s="407">
        <v>0</v>
      </c>
      <c r="FX134" s="38"/>
      <c r="FY134" s="407">
        <v>0</v>
      </c>
      <c r="FZ134" s="38"/>
      <c r="GA134" s="409" t="s">
        <v>274</v>
      </c>
      <c r="GB134" s="38"/>
      <c r="GC134" s="409">
        <v>0</v>
      </c>
      <c r="GD134" s="38"/>
      <c r="GE134" s="409">
        <f t="shared" si="95"/>
        <v>0</v>
      </c>
      <c r="GF134" s="38"/>
      <c r="GG134" s="409">
        <f t="shared" si="96"/>
        <v>0</v>
      </c>
      <c r="GH134" s="38"/>
      <c r="GI134" s="409">
        <f t="shared" si="97"/>
        <v>0</v>
      </c>
      <c r="GJ134" s="38"/>
      <c r="GK134" s="409">
        <f t="shared" si="98"/>
        <v>0</v>
      </c>
      <c r="GL134" s="38"/>
      <c r="GM134" s="409">
        <f t="shared" si="99"/>
        <v>0</v>
      </c>
      <c r="GN134" s="38"/>
      <c r="GO134" s="409">
        <f t="shared" si="100"/>
        <v>0</v>
      </c>
      <c r="GP134" s="38"/>
      <c r="GQ134" s="409">
        <f t="shared" si="101"/>
        <v>0</v>
      </c>
      <c r="GR134" s="38"/>
      <c r="GS134" s="409">
        <f t="shared" si="102"/>
        <v>0</v>
      </c>
      <c r="GT134" s="38"/>
      <c r="GU134" s="409">
        <f t="shared" si="103"/>
        <v>0</v>
      </c>
      <c r="GV134" s="38"/>
      <c r="GW134" s="409">
        <f t="shared" si="104"/>
        <v>0</v>
      </c>
      <c r="GX134" s="38"/>
      <c r="GY134" s="409">
        <f t="shared" si="105"/>
        <v>0</v>
      </c>
      <c r="GZ134" s="38"/>
      <c r="HA134" s="409">
        <f t="shared" si="106"/>
        <v>0</v>
      </c>
      <c r="HB134" s="38"/>
      <c r="HC134" s="409">
        <f t="shared" si="107"/>
        <v>0</v>
      </c>
      <c r="HD134" s="38"/>
      <c r="HE134" s="409">
        <f t="shared" si="108"/>
        <v>0</v>
      </c>
      <c r="HF134" s="38"/>
      <c r="HG134" s="409">
        <f t="shared" si="109"/>
        <v>1298000</v>
      </c>
      <c r="HH134" s="38"/>
      <c r="HI134" s="409">
        <f t="shared" si="110"/>
        <v>160000</v>
      </c>
      <c r="HJ134" s="38"/>
      <c r="HK134" s="536"/>
      <c r="HL134" s="38"/>
      <c r="HM134" s="409">
        <f t="shared" si="111"/>
        <v>0</v>
      </c>
      <c r="HN134" s="38"/>
      <c r="HO134" s="409">
        <f t="shared" si="112"/>
        <v>0</v>
      </c>
    </row>
    <row r="135" spans="1:223" ht="13.5" customHeight="1">
      <c r="A135" s="116" t="s">
        <v>240</v>
      </c>
      <c r="B135" s="39"/>
      <c r="C135" s="142">
        <v>175310</v>
      </c>
      <c r="D135" s="39"/>
      <c r="E135" s="142">
        <v>-53243.360999999997</v>
      </c>
      <c r="F135" s="39"/>
      <c r="G135" s="142">
        <v>-53243.361340000003</v>
      </c>
      <c r="H135" s="39"/>
      <c r="I135" s="142">
        <v>-327615.82500000001</v>
      </c>
      <c r="J135" s="39"/>
      <c r="K135" s="142">
        <v>49059</v>
      </c>
      <c r="L135" s="39"/>
      <c r="M135" s="142">
        <v>-48309</v>
      </c>
      <c r="N135" s="39"/>
      <c r="O135" s="142">
        <v>-137696</v>
      </c>
      <c r="P135" s="39"/>
      <c r="Q135" s="142">
        <v>-138989</v>
      </c>
      <c r="R135" s="39"/>
      <c r="S135" s="142">
        <v>-77868</v>
      </c>
      <c r="T135" s="39"/>
      <c r="U135" s="142">
        <v>5</v>
      </c>
      <c r="V135" s="39"/>
      <c r="W135" s="142">
        <v>5</v>
      </c>
      <c r="X135" s="39"/>
      <c r="Y135" s="142">
        <v>25395.200000000012</v>
      </c>
      <c r="Z135" s="39"/>
      <c r="AA135" s="142">
        <v>25395</v>
      </c>
      <c r="AB135" s="39"/>
      <c r="AC135" s="142">
        <v>7</v>
      </c>
      <c r="AD135" s="39"/>
      <c r="AE135" s="142">
        <v>3</v>
      </c>
      <c r="AF135" s="39"/>
      <c r="AG135" s="142">
        <v>3</v>
      </c>
      <c r="AH135" s="39"/>
      <c r="AI135" s="142">
        <v>3</v>
      </c>
      <c r="AJ135" s="39"/>
      <c r="AK135" s="142">
        <v>3</v>
      </c>
      <c r="AL135" s="39"/>
      <c r="AM135" s="142">
        <v>3</v>
      </c>
      <c r="AN135" s="39"/>
      <c r="AO135" s="142">
        <v>4</v>
      </c>
      <c r="AP135" s="39"/>
      <c r="AQ135" s="142">
        <v>4</v>
      </c>
      <c r="AR135" s="39"/>
      <c r="AS135" s="142">
        <v>4</v>
      </c>
      <c r="AT135" s="39"/>
      <c r="AU135" s="142">
        <v>5</v>
      </c>
      <c r="AV135" s="39"/>
      <c r="AW135" s="142">
        <v>4</v>
      </c>
      <c r="AX135" s="39"/>
      <c r="AY135" s="142">
        <v>4</v>
      </c>
      <c r="AZ135" s="39"/>
      <c r="BA135" s="142">
        <v>5</v>
      </c>
      <c r="BB135" s="39"/>
      <c r="BC135" s="142">
        <v>5</v>
      </c>
      <c r="BD135" s="39"/>
      <c r="BE135" s="142">
        <v>6</v>
      </c>
      <c r="BF135" s="39"/>
      <c r="BG135" s="142">
        <v>6</v>
      </c>
      <c r="BH135" s="39"/>
      <c r="BI135" s="142">
        <v>7</v>
      </c>
      <c r="BJ135" s="39"/>
      <c r="BK135" s="142">
        <v>6.52</v>
      </c>
      <c r="BL135" s="39"/>
      <c r="BM135" s="142">
        <v>7.6924200000000003</v>
      </c>
      <c r="BN135" s="39"/>
      <c r="BO135" s="142">
        <v>7.6924200000000003</v>
      </c>
      <c r="BP135" s="39"/>
      <c r="BQ135" s="142">
        <v>8.2787900000000008</v>
      </c>
      <c r="BR135" s="39"/>
      <c r="BS135" s="349">
        <v>9000</v>
      </c>
      <c r="BT135" s="39"/>
      <c r="BU135" s="349">
        <v>11000</v>
      </c>
      <c r="BV135" s="39"/>
      <c r="BW135" s="349">
        <v>11000</v>
      </c>
      <c r="BX135" s="39"/>
      <c r="BY135" s="349">
        <v>13000</v>
      </c>
      <c r="BZ135" s="39"/>
      <c r="CA135" s="349">
        <v>15000</v>
      </c>
      <c r="CB135" s="39"/>
      <c r="CC135" s="349">
        <v>105931000</v>
      </c>
      <c r="CD135" s="39"/>
      <c r="CE135" s="349">
        <v>105931000</v>
      </c>
      <c r="CF135" s="39"/>
      <c r="CG135" s="349">
        <f>[16]BS_PT!$S$54</f>
        <v>31000</v>
      </c>
      <c r="CH135" s="39"/>
      <c r="CI135" s="349">
        <v>29000</v>
      </c>
      <c r="CJ135" s="39"/>
      <c r="CK135" s="349">
        <v>147048000</v>
      </c>
      <c r="CL135" s="39"/>
      <c r="CM135" s="349">
        <v>147048000</v>
      </c>
      <c r="CN135" s="39"/>
      <c r="CO135" s="349">
        <v>45000</v>
      </c>
      <c r="CP135" s="39"/>
      <c r="CQ135" s="349">
        <v>48000</v>
      </c>
      <c r="CR135" s="39"/>
      <c r="CS135" s="349">
        <v>26105000</v>
      </c>
      <c r="CT135" s="39"/>
      <c r="CU135" s="349">
        <v>26108000</v>
      </c>
      <c r="CV135" s="39"/>
      <c r="CW135" s="349">
        <v>26108000</v>
      </c>
      <c r="CX135" s="39"/>
      <c r="CY135" s="349">
        <v>71000</v>
      </c>
      <c r="CZ135" s="39"/>
      <c r="DA135" s="349">
        <v>228083000</v>
      </c>
      <c r="DB135" s="39"/>
      <c r="DC135" s="535"/>
      <c r="DD135" s="39"/>
      <c r="DE135" s="349">
        <v>90000</v>
      </c>
      <c r="DF135" s="39"/>
      <c r="DG135" s="349">
        <v>206217000</v>
      </c>
      <c r="DH135" s="39"/>
      <c r="DI135" s="116" t="s">
        <v>191</v>
      </c>
      <c r="DJ135" s="39"/>
      <c r="DK135" s="142">
        <v>175310</v>
      </c>
      <c r="DL135" s="39"/>
      <c r="DM135" s="142">
        <v>-53243.360999999997</v>
      </c>
      <c r="DN135" s="39"/>
      <c r="DO135" s="142">
        <v>-53243.361340000003</v>
      </c>
      <c r="DP135" s="39"/>
      <c r="DQ135" s="142">
        <v>-327615.82500000001</v>
      </c>
      <c r="DR135" s="39"/>
      <c r="DS135" s="142">
        <v>49059</v>
      </c>
      <c r="DT135" s="39"/>
      <c r="DU135" s="142">
        <v>-48309</v>
      </c>
      <c r="DV135" s="39"/>
      <c r="DW135" s="142">
        <v>-137696</v>
      </c>
      <c r="DX135" s="39"/>
      <c r="DY135" s="142">
        <v>-138989</v>
      </c>
      <c r="DZ135" s="39"/>
      <c r="EA135" s="142">
        <v>-77868</v>
      </c>
      <c r="EB135" s="39"/>
      <c r="EC135" s="142">
        <v>5</v>
      </c>
      <c r="ED135" s="39"/>
      <c r="EE135" s="142">
        <v>5</v>
      </c>
      <c r="EF135" s="39"/>
      <c r="EG135" s="142">
        <v>25395.200000000012</v>
      </c>
      <c r="EH135" s="39"/>
      <c r="EI135" s="142">
        <v>25395</v>
      </c>
      <c r="EJ135" s="39"/>
      <c r="EK135" s="142">
        <v>7</v>
      </c>
      <c r="EL135" s="39"/>
      <c r="EM135" s="142">
        <v>3</v>
      </c>
      <c r="EN135" s="39"/>
      <c r="EO135" s="142">
        <v>3</v>
      </c>
      <c r="EP135" s="39"/>
      <c r="EQ135" s="142">
        <v>3</v>
      </c>
      <c r="ER135" s="39"/>
      <c r="ES135" s="142">
        <v>3</v>
      </c>
      <c r="ET135" s="39"/>
      <c r="EU135" s="142">
        <v>3</v>
      </c>
      <c r="EV135" s="39"/>
      <c r="EW135" s="142">
        <v>4</v>
      </c>
      <c r="EX135" s="39"/>
      <c r="EY135" s="142">
        <v>4</v>
      </c>
      <c r="EZ135" s="39"/>
      <c r="FA135" s="142">
        <v>4</v>
      </c>
      <c r="FB135" s="39"/>
      <c r="FC135" s="142">
        <v>5</v>
      </c>
      <c r="FD135" s="39"/>
      <c r="FE135" s="142">
        <v>4</v>
      </c>
      <c r="FF135" s="39"/>
      <c r="FG135" s="142">
        <v>4</v>
      </c>
      <c r="FH135" s="39"/>
      <c r="FI135" s="142">
        <v>5</v>
      </c>
      <c r="FJ135" s="39"/>
      <c r="FK135" s="142">
        <v>5</v>
      </c>
      <c r="FL135" s="39"/>
      <c r="FM135" s="142">
        <v>6</v>
      </c>
      <c r="FN135" s="39"/>
      <c r="FO135" s="142">
        <v>6</v>
      </c>
      <c r="FP135" s="39"/>
      <c r="FQ135" s="142">
        <v>7</v>
      </c>
      <c r="FR135" s="39"/>
      <c r="FS135" s="142">
        <v>6.52</v>
      </c>
      <c r="FT135" s="39"/>
      <c r="FU135" s="142">
        <v>7.6924200000000003</v>
      </c>
      <c r="FV135" s="39"/>
      <c r="FW135" s="142">
        <v>7.6924200000000003</v>
      </c>
      <c r="FX135" s="39"/>
      <c r="FY135" s="142">
        <v>8.2787900000000008</v>
      </c>
      <c r="FZ135" s="39"/>
      <c r="GA135" s="349">
        <v>9000</v>
      </c>
      <c r="GB135" s="39"/>
      <c r="GC135" s="349">
        <v>11000</v>
      </c>
      <c r="GD135" s="39"/>
      <c r="GE135" s="349">
        <f t="shared" si="95"/>
        <v>11000</v>
      </c>
      <c r="GF135" s="39"/>
      <c r="GG135" s="349">
        <f t="shared" si="96"/>
        <v>13000</v>
      </c>
      <c r="GH135" s="39"/>
      <c r="GI135" s="349">
        <f t="shared" si="97"/>
        <v>15000</v>
      </c>
      <c r="GJ135" s="39"/>
      <c r="GK135" s="349">
        <f t="shared" si="98"/>
        <v>105931000</v>
      </c>
      <c r="GL135" s="39"/>
      <c r="GM135" s="349">
        <f t="shared" si="99"/>
        <v>105931000</v>
      </c>
      <c r="GN135" s="39"/>
      <c r="GO135" s="349">
        <f t="shared" si="100"/>
        <v>31000</v>
      </c>
      <c r="GP135" s="39"/>
      <c r="GQ135" s="349">
        <f t="shared" si="101"/>
        <v>29000</v>
      </c>
      <c r="GR135" s="39"/>
      <c r="GS135" s="349">
        <f t="shared" si="102"/>
        <v>147048000</v>
      </c>
      <c r="GT135" s="39"/>
      <c r="GU135" s="349">
        <f t="shared" si="103"/>
        <v>147048000</v>
      </c>
      <c r="GV135" s="39"/>
      <c r="GW135" s="349">
        <f t="shared" si="104"/>
        <v>45000</v>
      </c>
      <c r="GX135" s="39"/>
      <c r="GY135" s="349">
        <f t="shared" si="105"/>
        <v>48000</v>
      </c>
      <c r="GZ135" s="39"/>
      <c r="HA135" s="349">
        <f t="shared" si="106"/>
        <v>26105000</v>
      </c>
      <c r="HB135" s="39"/>
      <c r="HC135" s="349">
        <f t="shared" si="107"/>
        <v>26108000</v>
      </c>
      <c r="HD135" s="39"/>
      <c r="HE135" s="349">
        <f t="shared" si="108"/>
        <v>26108000</v>
      </c>
      <c r="HF135" s="39"/>
      <c r="HG135" s="349">
        <f t="shared" si="109"/>
        <v>71000</v>
      </c>
      <c r="HH135" s="39"/>
      <c r="HI135" s="349">
        <f t="shared" si="110"/>
        <v>228083000</v>
      </c>
      <c r="HJ135" s="39"/>
      <c r="HK135" s="535"/>
      <c r="HL135" s="39"/>
      <c r="HM135" s="349">
        <f t="shared" si="111"/>
        <v>90000</v>
      </c>
      <c r="HN135" s="39"/>
      <c r="HO135" s="349">
        <f t="shared" si="112"/>
        <v>206217000</v>
      </c>
    </row>
    <row r="136" spans="1:223" ht="13.5" customHeight="1">
      <c r="A136" s="406" t="s">
        <v>168</v>
      </c>
      <c r="B136" s="38"/>
      <c r="C136" s="407">
        <v>11838</v>
      </c>
      <c r="D136" s="38"/>
      <c r="E136" s="407">
        <v>15124</v>
      </c>
      <c r="F136" s="38"/>
      <c r="G136" s="407">
        <v>16092</v>
      </c>
      <c r="H136" s="38"/>
      <c r="I136" s="407">
        <v>39435</v>
      </c>
      <c r="J136" s="38"/>
      <c r="K136" s="407">
        <v>40471</v>
      </c>
      <c r="L136" s="38"/>
      <c r="M136" s="407">
        <v>42499</v>
      </c>
      <c r="N136" s="38"/>
      <c r="O136" s="407">
        <v>50192</v>
      </c>
      <c r="P136" s="38"/>
      <c r="Q136" s="407">
        <v>52126</v>
      </c>
      <c r="R136" s="38"/>
      <c r="S136" s="407">
        <v>54714</v>
      </c>
      <c r="T136" s="38"/>
      <c r="U136" s="407">
        <v>56756</v>
      </c>
      <c r="V136" s="38"/>
      <c r="W136" s="407">
        <v>58561</v>
      </c>
      <c r="X136" s="38"/>
      <c r="Y136" s="407">
        <v>60684</v>
      </c>
      <c r="Z136" s="38"/>
      <c r="AA136" s="407">
        <v>62032</v>
      </c>
      <c r="AB136" s="38"/>
      <c r="AC136" s="407">
        <v>63940</v>
      </c>
      <c r="AD136" s="38"/>
      <c r="AE136" s="407">
        <v>66364</v>
      </c>
      <c r="AF136" s="38"/>
      <c r="AG136" s="407">
        <v>66062</v>
      </c>
      <c r="AH136" s="38"/>
      <c r="AI136" s="407">
        <v>68309</v>
      </c>
      <c r="AJ136" s="38"/>
      <c r="AK136" s="407">
        <v>70546</v>
      </c>
      <c r="AL136" s="38"/>
      <c r="AM136" s="407">
        <v>75582</v>
      </c>
      <c r="AN136" s="38"/>
      <c r="AO136" s="407">
        <v>55229</v>
      </c>
      <c r="AP136" s="38"/>
      <c r="AQ136" s="407">
        <v>57942</v>
      </c>
      <c r="AR136" s="38"/>
      <c r="AS136" s="407">
        <v>60552</v>
      </c>
      <c r="AT136" s="38"/>
      <c r="AU136" s="407">
        <v>64221</v>
      </c>
      <c r="AV136" s="38"/>
      <c r="AW136" s="407">
        <v>67068</v>
      </c>
      <c r="AX136" s="38"/>
      <c r="AY136" s="407">
        <v>69837</v>
      </c>
      <c r="AZ136" s="38"/>
      <c r="BA136" s="407">
        <v>72516</v>
      </c>
      <c r="BB136" s="38"/>
      <c r="BC136" s="407">
        <v>74863</v>
      </c>
      <c r="BD136" s="38"/>
      <c r="BE136" s="407">
        <v>73805</v>
      </c>
      <c r="BF136" s="38"/>
      <c r="BG136" s="407">
        <v>66870</v>
      </c>
      <c r="BH136" s="38"/>
      <c r="BI136" s="407">
        <v>69017</v>
      </c>
      <c r="BJ136" s="38"/>
      <c r="BK136" s="407">
        <v>67503.067999999999</v>
      </c>
      <c r="BL136" s="38"/>
      <c r="BM136" s="408">
        <v>68553.373849999989</v>
      </c>
      <c r="BN136" s="38"/>
      <c r="BO136" s="408">
        <v>65600.837790000005</v>
      </c>
      <c r="BP136" s="38"/>
      <c r="BQ136" s="408">
        <v>68680.776230000003</v>
      </c>
      <c r="BR136" s="38"/>
      <c r="BS136" s="409">
        <v>69530000</v>
      </c>
      <c r="BT136" s="38"/>
      <c r="BU136" s="409">
        <v>68796000</v>
      </c>
      <c r="BV136" s="38"/>
      <c r="BW136" s="409">
        <v>71895000</v>
      </c>
      <c r="BX136" s="38"/>
      <c r="BY136" s="409">
        <v>65237000</v>
      </c>
      <c r="BZ136" s="38"/>
      <c r="CA136" s="409">
        <v>60799000</v>
      </c>
      <c r="CB136" s="38"/>
      <c r="CC136" s="409">
        <v>62536000</v>
      </c>
      <c r="CD136" s="38"/>
      <c r="CE136" s="409">
        <v>61556000</v>
      </c>
      <c r="CF136" s="38"/>
      <c r="CG136" s="409">
        <f>[16]BS_PT!$S$55</f>
        <v>54054000</v>
      </c>
      <c r="CH136" s="38"/>
      <c r="CI136" s="409">
        <v>53628000</v>
      </c>
      <c r="CJ136" s="38"/>
      <c r="CK136" s="409">
        <v>51679000</v>
      </c>
      <c r="CL136" s="38"/>
      <c r="CM136" s="409">
        <v>52024000</v>
      </c>
      <c r="CN136" s="38"/>
      <c r="CO136" s="409">
        <v>55634000</v>
      </c>
      <c r="CP136" s="38"/>
      <c r="CQ136" s="409">
        <v>59618000</v>
      </c>
      <c r="CR136" s="38"/>
      <c r="CS136" s="409">
        <v>62068000</v>
      </c>
      <c r="CT136" s="38"/>
      <c r="CU136" s="409">
        <v>61999000</v>
      </c>
      <c r="CV136" s="38"/>
      <c r="CW136" s="409">
        <v>65567000</v>
      </c>
      <c r="CX136" s="38"/>
      <c r="CY136" s="409">
        <v>58025000</v>
      </c>
      <c r="CZ136" s="38"/>
      <c r="DA136" s="409">
        <v>51079000</v>
      </c>
      <c r="DB136" s="38"/>
      <c r="DC136" s="536"/>
      <c r="DD136" s="38"/>
      <c r="DE136" s="409">
        <v>39275000</v>
      </c>
      <c r="DF136" s="38"/>
      <c r="DG136" s="409">
        <v>42504000</v>
      </c>
      <c r="DH136" s="38"/>
      <c r="DI136" s="406" t="s">
        <v>71</v>
      </c>
      <c r="DJ136" s="38"/>
      <c r="DK136" s="407">
        <v>11838</v>
      </c>
      <c r="DL136" s="38"/>
      <c r="DM136" s="407">
        <v>15124</v>
      </c>
      <c r="DN136" s="38"/>
      <c r="DO136" s="407">
        <v>16092</v>
      </c>
      <c r="DP136" s="38"/>
      <c r="DQ136" s="407">
        <v>39435</v>
      </c>
      <c r="DR136" s="38"/>
      <c r="DS136" s="407">
        <v>40471</v>
      </c>
      <c r="DT136" s="38"/>
      <c r="DU136" s="407">
        <v>42499</v>
      </c>
      <c r="DV136" s="38"/>
      <c r="DW136" s="407">
        <v>50192</v>
      </c>
      <c r="DX136" s="38"/>
      <c r="DY136" s="407">
        <v>52126</v>
      </c>
      <c r="DZ136" s="38"/>
      <c r="EA136" s="407">
        <v>54714</v>
      </c>
      <c r="EB136" s="38"/>
      <c r="EC136" s="407">
        <v>56756</v>
      </c>
      <c r="ED136" s="38"/>
      <c r="EE136" s="407">
        <v>58561</v>
      </c>
      <c r="EF136" s="38"/>
      <c r="EG136" s="407">
        <v>60684</v>
      </c>
      <c r="EH136" s="38"/>
      <c r="EI136" s="407">
        <v>62032</v>
      </c>
      <c r="EJ136" s="38"/>
      <c r="EK136" s="407">
        <v>63940</v>
      </c>
      <c r="EL136" s="38"/>
      <c r="EM136" s="407">
        <v>66364</v>
      </c>
      <c r="EN136" s="38"/>
      <c r="EO136" s="407">
        <v>66062</v>
      </c>
      <c r="EP136" s="38"/>
      <c r="EQ136" s="407">
        <v>68309</v>
      </c>
      <c r="ER136" s="38"/>
      <c r="ES136" s="407">
        <v>70546</v>
      </c>
      <c r="ET136" s="38"/>
      <c r="EU136" s="407">
        <v>75582</v>
      </c>
      <c r="EV136" s="38"/>
      <c r="EW136" s="407">
        <v>55229</v>
      </c>
      <c r="EX136" s="38"/>
      <c r="EY136" s="407">
        <v>57942</v>
      </c>
      <c r="EZ136" s="38"/>
      <c r="FA136" s="407">
        <v>60552</v>
      </c>
      <c r="FB136" s="38"/>
      <c r="FC136" s="407">
        <v>64221</v>
      </c>
      <c r="FD136" s="38"/>
      <c r="FE136" s="407">
        <v>67068</v>
      </c>
      <c r="FF136" s="38"/>
      <c r="FG136" s="407">
        <v>69837</v>
      </c>
      <c r="FH136" s="38"/>
      <c r="FI136" s="407">
        <v>72516</v>
      </c>
      <c r="FJ136" s="38"/>
      <c r="FK136" s="407">
        <v>74863</v>
      </c>
      <c r="FL136" s="38"/>
      <c r="FM136" s="407">
        <v>73805</v>
      </c>
      <c r="FN136" s="38"/>
      <c r="FO136" s="407">
        <v>66870</v>
      </c>
      <c r="FP136" s="38"/>
      <c r="FQ136" s="407">
        <v>69017</v>
      </c>
      <c r="FR136" s="38"/>
      <c r="FS136" s="407">
        <v>67503.067999999999</v>
      </c>
      <c r="FT136" s="38"/>
      <c r="FU136" s="407">
        <v>68553.373849999989</v>
      </c>
      <c r="FV136" s="38"/>
      <c r="FW136" s="407">
        <v>65600.837790000005</v>
      </c>
      <c r="FX136" s="38"/>
      <c r="FY136" s="407">
        <v>68680.776230000003</v>
      </c>
      <c r="FZ136" s="38"/>
      <c r="GA136" s="409">
        <v>69530000</v>
      </c>
      <c r="GB136" s="38"/>
      <c r="GC136" s="409">
        <v>68796000</v>
      </c>
      <c r="GD136" s="38"/>
      <c r="GE136" s="409">
        <f t="shared" si="95"/>
        <v>71895000</v>
      </c>
      <c r="GF136" s="38"/>
      <c r="GG136" s="409">
        <f t="shared" si="96"/>
        <v>65237000</v>
      </c>
      <c r="GH136" s="38"/>
      <c r="GI136" s="409">
        <f t="shared" si="97"/>
        <v>60799000</v>
      </c>
      <c r="GJ136" s="38"/>
      <c r="GK136" s="409">
        <f t="shared" si="98"/>
        <v>62536000</v>
      </c>
      <c r="GL136" s="38"/>
      <c r="GM136" s="409">
        <f t="shared" si="99"/>
        <v>61556000</v>
      </c>
      <c r="GN136" s="38"/>
      <c r="GO136" s="409">
        <f t="shared" si="100"/>
        <v>54054000</v>
      </c>
      <c r="GP136" s="38"/>
      <c r="GQ136" s="409">
        <f t="shared" si="101"/>
        <v>53628000</v>
      </c>
      <c r="GR136" s="38"/>
      <c r="GS136" s="409">
        <f t="shared" si="102"/>
        <v>51679000</v>
      </c>
      <c r="GT136" s="38"/>
      <c r="GU136" s="409">
        <f t="shared" si="103"/>
        <v>52024000</v>
      </c>
      <c r="GV136" s="38"/>
      <c r="GW136" s="409">
        <f t="shared" si="104"/>
        <v>55634000</v>
      </c>
      <c r="GX136" s="38"/>
      <c r="GY136" s="409">
        <f t="shared" si="105"/>
        <v>59618000</v>
      </c>
      <c r="GZ136" s="38"/>
      <c r="HA136" s="409">
        <f t="shared" si="106"/>
        <v>62068000</v>
      </c>
      <c r="HB136" s="38"/>
      <c r="HC136" s="409">
        <f t="shared" si="107"/>
        <v>61999000</v>
      </c>
      <c r="HD136" s="38"/>
      <c r="HE136" s="409">
        <f t="shared" si="108"/>
        <v>65567000</v>
      </c>
      <c r="HF136" s="38"/>
      <c r="HG136" s="409">
        <f t="shared" si="109"/>
        <v>58025000</v>
      </c>
      <c r="HH136" s="38"/>
      <c r="HI136" s="409">
        <f t="shared" si="110"/>
        <v>51079000</v>
      </c>
      <c r="HJ136" s="38"/>
      <c r="HK136" s="536"/>
      <c r="HL136" s="38"/>
      <c r="HM136" s="409">
        <f t="shared" si="111"/>
        <v>39275000</v>
      </c>
      <c r="HN136" s="38"/>
      <c r="HO136" s="409">
        <f t="shared" si="112"/>
        <v>42504000</v>
      </c>
    </row>
    <row r="137" spans="1:223" ht="13.5" customHeight="1">
      <c r="A137" s="116" t="s">
        <v>639</v>
      </c>
      <c r="B137" s="39"/>
      <c r="C137" s="142">
        <v>0</v>
      </c>
      <c r="D137" s="39"/>
      <c r="E137" s="142">
        <v>0</v>
      </c>
      <c r="F137" s="39"/>
      <c r="G137" s="142">
        <v>0</v>
      </c>
      <c r="H137" s="39"/>
      <c r="I137" s="142">
        <v>632</v>
      </c>
      <c r="J137" s="39"/>
      <c r="K137" s="142"/>
      <c r="L137" s="39"/>
      <c r="M137" s="142">
        <v>0</v>
      </c>
      <c r="N137" s="39"/>
      <c r="O137" s="142"/>
      <c r="P137" s="39"/>
      <c r="Q137" s="142"/>
      <c r="R137" s="39"/>
      <c r="S137" s="142"/>
      <c r="T137" s="39"/>
      <c r="U137" s="142">
        <v>0</v>
      </c>
      <c r="V137" s="39"/>
      <c r="W137" s="142">
        <v>0</v>
      </c>
      <c r="X137" s="39"/>
      <c r="Y137" s="142">
        <v>0</v>
      </c>
      <c r="Z137" s="39"/>
      <c r="AA137" s="142"/>
      <c r="AB137" s="39"/>
      <c r="AC137" s="142"/>
      <c r="AD137" s="39"/>
      <c r="AE137" s="142"/>
      <c r="AF137" s="39"/>
      <c r="AG137" s="142"/>
      <c r="AH137" s="39"/>
      <c r="AI137" s="142"/>
      <c r="AJ137" s="39"/>
      <c r="AK137" s="142">
        <v>0</v>
      </c>
      <c r="AL137" s="39"/>
      <c r="AM137" s="142"/>
      <c r="AN137" s="39"/>
      <c r="AO137" s="142"/>
      <c r="AP137" s="39"/>
      <c r="AQ137" s="142"/>
      <c r="AR137" s="39"/>
      <c r="AS137" s="142"/>
      <c r="AT137" s="39"/>
      <c r="AU137" s="142"/>
      <c r="AV137" s="39"/>
      <c r="AW137" s="142"/>
      <c r="AX137" s="39"/>
      <c r="AY137" s="142"/>
      <c r="AZ137" s="39"/>
      <c r="BA137" s="142">
        <v>0</v>
      </c>
      <c r="BB137" s="39"/>
      <c r="BC137" s="142"/>
      <c r="BD137" s="39"/>
      <c r="BE137" s="142"/>
      <c r="BF137" s="39"/>
      <c r="BG137" s="142"/>
      <c r="BH137" s="39"/>
      <c r="BI137" s="142"/>
      <c r="BJ137" s="39"/>
      <c r="BK137" s="142">
        <v>0</v>
      </c>
      <c r="BL137" s="39"/>
      <c r="BM137" s="142">
        <v>0</v>
      </c>
      <c r="BN137" s="39"/>
      <c r="BO137" s="142">
        <v>0</v>
      </c>
      <c r="BP137" s="39"/>
      <c r="BQ137" s="142">
        <v>0</v>
      </c>
      <c r="BR137" s="39"/>
      <c r="BS137" s="350" t="s">
        <v>274</v>
      </c>
      <c r="BT137" s="39"/>
      <c r="BU137" s="350">
        <v>0</v>
      </c>
      <c r="BV137" s="39"/>
      <c r="BW137" s="350">
        <v>0</v>
      </c>
      <c r="BX137" s="39"/>
      <c r="BY137" s="350">
        <v>0</v>
      </c>
      <c r="BZ137" s="39"/>
      <c r="CA137" s="350"/>
      <c r="CB137" s="39"/>
      <c r="CC137" s="350"/>
      <c r="CD137" s="39"/>
      <c r="CE137" s="350"/>
      <c r="CF137" s="39"/>
      <c r="CG137" s="350"/>
      <c r="CH137" s="39"/>
      <c r="CI137" s="350">
        <v>0</v>
      </c>
      <c r="CJ137" s="39"/>
      <c r="CK137" s="350"/>
      <c r="CL137" s="39"/>
      <c r="CM137" s="350">
        <v>0</v>
      </c>
      <c r="CN137" s="39"/>
      <c r="CO137" s="350">
        <v>0</v>
      </c>
      <c r="CP137" s="39"/>
      <c r="CQ137" s="350">
        <v>0</v>
      </c>
      <c r="CR137" s="39"/>
      <c r="CS137" s="350">
        <v>0</v>
      </c>
      <c r="CT137" s="39"/>
      <c r="CU137" s="349">
        <v>0</v>
      </c>
      <c r="CV137" s="39"/>
      <c r="CW137" s="349">
        <v>0</v>
      </c>
      <c r="CX137" s="39"/>
      <c r="CY137" s="349"/>
      <c r="CZ137" s="39"/>
      <c r="DA137" s="349"/>
      <c r="DB137" s="39"/>
      <c r="DC137" s="535"/>
      <c r="DD137" s="39"/>
      <c r="DE137" s="349"/>
      <c r="DF137" s="39"/>
      <c r="DG137" s="349"/>
      <c r="DH137" s="39"/>
      <c r="DI137" s="116" t="s">
        <v>273</v>
      </c>
      <c r="DJ137" s="39"/>
      <c r="DK137" s="142">
        <v>0</v>
      </c>
      <c r="DL137" s="39"/>
      <c r="DM137" s="142">
        <v>0</v>
      </c>
      <c r="DN137" s="39"/>
      <c r="DO137" s="142">
        <v>0</v>
      </c>
      <c r="DP137" s="39"/>
      <c r="DQ137" s="142">
        <v>632</v>
      </c>
      <c r="DR137" s="39"/>
      <c r="DS137" s="142">
        <v>0</v>
      </c>
      <c r="DT137" s="39"/>
      <c r="DU137" s="142">
        <v>0</v>
      </c>
      <c r="DV137" s="39"/>
      <c r="DW137" s="142">
        <v>0</v>
      </c>
      <c r="DX137" s="39"/>
      <c r="DY137" s="142">
        <v>0</v>
      </c>
      <c r="DZ137" s="39"/>
      <c r="EA137" s="142">
        <v>0</v>
      </c>
      <c r="EB137" s="39"/>
      <c r="EC137" s="142">
        <v>0</v>
      </c>
      <c r="ED137" s="39"/>
      <c r="EE137" s="142">
        <v>0</v>
      </c>
      <c r="EF137" s="39"/>
      <c r="EG137" s="142">
        <v>0</v>
      </c>
      <c r="EH137" s="39"/>
      <c r="EI137" s="142">
        <v>0</v>
      </c>
      <c r="EJ137" s="39"/>
      <c r="EK137" s="142">
        <v>0</v>
      </c>
      <c r="EL137" s="39"/>
      <c r="EM137" s="142">
        <v>0</v>
      </c>
      <c r="EN137" s="39"/>
      <c r="EO137" s="142">
        <v>0</v>
      </c>
      <c r="EP137" s="39"/>
      <c r="EQ137" s="142">
        <v>0</v>
      </c>
      <c r="ER137" s="39"/>
      <c r="ES137" s="142">
        <v>0</v>
      </c>
      <c r="ET137" s="39"/>
      <c r="EU137" s="142">
        <v>0</v>
      </c>
      <c r="EV137" s="39"/>
      <c r="EW137" s="142">
        <v>0</v>
      </c>
      <c r="EX137" s="39"/>
      <c r="EY137" s="142">
        <v>0</v>
      </c>
      <c r="EZ137" s="39"/>
      <c r="FA137" s="142">
        <v>0</v>
      </c>
      <c r="FB137" s="39"/>
      <c r="FC137" s="142">
        <v>0</v>
      </c>
      <c r="FD137" s="39"/>
      <c r="FE137" s="142">
        <v>0</v>
      </c>
      <c r="FF137" s="39"/>
      <c r="FG137" s="142">
        <v>0</v>
      </c>
      <c r="FH137" s="39"/>
      <c r="FI137" s="142">
        <v>0</v>
      </c>
      <c r="FJ137" s="39"/>
      <c r="FK137" s="142">
        <v>0</v>
      </c>
      <c r="FL137" s="39"/>
      <c r="FM137" s="142">
        <v>0</v>
      </c>
      <c r="FN137" s="39"/>
      <c r="FO137" s="142">
        <v>0</v>
      </c>
      <c r="FP137" s="39"/>
      <c r="FQ137" s="142">
        <v>0</v>
      </c>
      <c r="FR137" s="39"/>
      <c r="FS137" s="142">
        <v>0</v>
      </c>
      <c r="FT137" s="39"/>
      <c r="FU137" s="142">
        <v>0</v>
      </c>
      <c r="FV137" s="39"/>
      <c r="FW137" s="142">
        <v>0</v>
      </c>
      <c r="FX137" s="39"/>
      <c r="FY137" s="142">
        <v>0</v>
      </c>
      <c r="FZ137" s="39"/>
      <c r="GA137" s="350" t="s">
        <v>274</v>
      </c>
      <c r="GB137" s="39"/>
      <c r="GC137" s="350"/>
      <c r="GD137" s="39"/>
      <c r="GE137" s="350">
        <f t="shared" si="95"/>
        <v>0</v>
      </c>
      <c r="GF137" s="39"/>
      <c r="GG137" s="350">
        <f t="shared" si="96"/>
        <v>0</v>
      </c>
      <c r="GH137" s="39"/>
      <c r="GI137" s="350">
        <f t="shared" si="97"/>
        <v>0</v>
      </c>
      <c r="GJ137" s="39"/>
      <c r="GK137" s="350">
        <f t="shared" si="98"/>
        <v>0</v>
      </c>
      <c r="GL137" s="39"/>
      <c r="GM137" s="350">
        <f t="shared" si="99"/>
        <v>0</v>
      </c>
      <c r="GN137" s="39"/>
      <c r="GO137" s="450">
        <f t="shared" si="100"/>
        <v>0</v>
      </c>
      <c r="GP137" s="39"/>
      <c r="GQ137" s="450">
        <f t="shared" si="101"/>
        <v>0</v>
      </c>
      <c r="GR137" s="39"/>
      <c r="GS137" s="450">
        <f t="shared" si="102"/>
        <v>0</v>
      </c>
      <c r="GT137" s="39"/>
      <c r="GU137" s="450">
        <f t="shared" si="103"/>
        <v>0</v>
      </c>
      <c r="GV137" s="39"/>
      <c r="GW137" s="450">
        <f t="shared" si="104"/>
        <v>0</v>
      </c>
      <c r="GX137" s="39"/>
      <c r="GY137" s="450">
        <f t="shared" si="105"/>
        <v>0</v>
      </c>
      <c r="GZ137" s="39"/>
      <c r="HA137" s="450">
        <f t="shared" si="106"/>
        <v>0</v>
      </c>
      <c r="HB137" s="39"/>
      <c r="HC137" s="450">
        <f t="shared" si="107"/>
        <v>0</v>
      </c>
      <c r="HD137" s="39"/>
      <c r="HE137" s="450">
        <f t="shared" si="108"/>
        <v>0</v>
      </c>
      <c r="HF137" s="39"/>
      <c r="HG137" s="450">
        <f t="shared" si="109"/>
        <v>0</v>
      </c>
      <c r="HH137" s="39"/>
      <c r="HI137" s="450">
        <f t="shared" si="110"/>
        <v>0</v>
      </c>
      <c r="HJ137" s="39"/>
      <c r="HK137" s="545"/>
      <c r="HL137" s="39"/>
      <c r="HM137" s="450">
        <f t="shared" si="111"/>
        <v>0</v>
      </c>
      <c r="HN137" s="39"/>
      <c r="HO137" s="450">
        <f t="shared" si="112"/>
        <v>0</v>
      </c>
    </row>
    <row r="138" spans="1:223" ht="13.5" customHeight="1">
      <c r="A138" s="406" t="s">
        <v>170</v>
      </c>
      <c r="B138" s="38"/>
      <c r="C138" s="407">
        <v>8743</v>
      </c>
      <c r="D138" s="38"/>
      <c r="E138" s="407">
        <v>10837</v>
      </c>
      <c r="F138" s="38"/>
      <c r="G138" s="407">
        <v>11325</v>
      </c>
      <c r="H138" s="38"/>
      <c r="I138" s="407">
        <v>42307</v>
      </c>
      <c r="J138" s="38"/>
      <c r="K138" s="407">
        <v>36233</v>
      </c>
      <c r="L138" s="38"/>
      <c r="M138" s="407">
        <v>15230</v>
      </c>
      <c r="N138" s="38"/>
      <c r="O138" s="407">
        <v>19779</v>
      </c>
      <c r="P138" s="38"/>
      <c r="Q138" s="407">
        <v>22240</v>
      </c>
      <c r="R138" s="38"/>
      <c r="S138" s="407">
        <v>26099</v>
      </c>
      <c r="T138" s="38"/>
      <c r="U138" s="407">
        <v>22460</v>
      </c>
      <c r="V138" s="38"/>
      <c r="W138" s="407">
        <v>26638</v>
      </c>
      <c r="X138" s="38"/>
      <c r="Y138" s="407">
        <v>24555</v>
      </c>
      <c r="Z138" s="38"/>
      <c r="AA138" s="407">
        <v>29387</v>
      </c>
      <c r="AB138" s="38"/>
      <c r="AC138" s="407">
        <v>32088</v>
      </c>
      <c r="AD138" s="38"/>
      <c r="AE138" s="407">
        <v>27946</v>
      </c>
      <c r="AF138" s="38"/>
      <c r="AG138" s="407">
        <v>29263</v>
      </c>
      <c r="AH138" s="38"/>
      <c r="AI138" s="407">
        <v>32029</v>
      </c>
      <c r="AJ138" s="38"/>
      <c r="AK138" s="407">
        <v>25844</v>
      </c>
      <c r="AL138" s="38"/>
      <c r="AM138" s="407">
        <v>30775</v>
      </c>
      <c r="AN138" s="38"/>
      <c r="AO138" s="407">
        <v>30432</v>
      </c>
      <c r="AP138" s="38"/>
      <c r="AQ138" s="407">
        <v>21074</v>
      </c>
      <c r="AR138" s="38"/>
      <c r="AS138" s="407">
        <v>25666</v>
      </c>
      <c r="AT138" s="38"/>
      <c r="AU138" s="407">
        <v>31811</v>
      </c>
      <c r="AV138" s="38"/>
      <c r="AW138" s="407">
        <v>35635</v>
      </c>
      <c r="AX138" s="38"/>
      <c r="AY138" s="407">
        <v>23908</v>
      </c>
      <c r="AZ138" s="38"/>
      <c r="BA138" s="407">
        <v>26273</v>
      </c>
      <c r="BB138" s="38"/>
      <c r="BC138" s="407">
        <v>33462</v>
      </c>
      <c r="BD138" s="38"/>
      <c r="BE138" s="407">
        <v>51101</v>
      </c>
      <c r="BF138" s="38"/>
      <c r="BG138" s="407">
        <v>41647</v>
      </c>
      <c r="BH138" s="38"/>
      <c r="BI138" s="407">
        <v>41158</v>
      </c>
      <c r="BJ138" s="38"/>
      <c r="BK138" s="407">
        <v>47103.796000000002</v>
      </c>
      <c r="BL138" s="38"/>
      <c r="BM138" s="408">
        <v>46882.927250000001</v>
      </c>
      <c r="BN138" s="38"/>
      <c r="BO138" s="408">
        <v>37437.026530000003</v>
      </c>
      <c r="BP138" s="38"/>
      <c r="BQ138" s="408">
        <v>44320.581490000004</v>
      </c>
      <c r="BR138" s="38"/>
      <c r="BS138" s="409">
        <v>51893000</v>
      </c>
      <c r="BT138" s="38"/>
      <c r="BU138" s="409">
        <v>52760216.020000003</v>
      </c>
      <c r="BV138" s="38"/>
      <c r="BW138" s="409">
        <v>45247000</v>
      </c>
      <c r="BX138" s="38"/>
      <c r="BY138" s="409">
        <v>51853000</v>
      </c>
      <c r="BZ138" s="38"/>
      <c r="CA138" s="409">
        <v>61826000</v>
      </c>
      <c r="CB138" s="38"/>
      <c r="CC138" s="409">
        <v>60544000</v>
      </c>
      <c r="CD138" s="38"/>
      <c r="CE138" s="409">
        <v>47458000</v>
      </c>
      <c r="CF138" s="38"/>
      <c r="CG138" s="409">
        <f>[16]BS_PT!$S$56</f>
        <v>60538000</v>
      </c>
      <c r="CH138" s="38"/>
      <c r="CI138" s="409">
        <v>71523000</v>
      </c>
      <c r="CJ138" s="38"/>
      <c r="CK138" s="409">
        <v>69841000</v>
      </c>
      <c r="CL138" s="38"/>
      <c r="CM138" s="409">
        <v>50065000</v>
      </c>
      <c r="CN138" s="38"/>
      <c r="CO138" s="409">
        <v>58804000</v>
      </c>
      <c r="CP138" s="38"/>
      <c r="CQ138" s="409">
        <v>76863000</v>
      </c>
      <c r="CR138" s="38"/>
      <c r="CS138" s="409">
        <v>76932000</v>
      </c>
      <c r="CT138" s="38"/>
      <c r="CU138" s="409">
        <v>55582000</v>
      </c>
      <c r="CV138" s="38"/>
      <c r="CW138" s="409">
        <v>65296000</v>
      </c>
      <c r="CX138" s="38"/>
      <c r="CY138" s="409">
        <v>85816000</v>
      </c>
      <c r="CZ138" s="38"/>
      <c r="DA138" s="409">
        <v>89158000</v>
      </c>
      <c r="DB138" s="38"/>
      <c r="DC138" s="536"/>
      <c r="DD138" s="38"/>
      <c r="DE138" s="409">
        <v>118822000</v>
      </c>
      <c r="DF138" s="38"/>
      <c r="DG138" s="409">
        <v>139423000</v>
      </c>
      <c r="DH138" s="38"/>
      <c r="DI138" s="406" t="s">
        <v>97</v>
      </c>
      <c r="DJ138" s="38"/>
      <c r="DK138" s="407">
        <v>8743</v>
      </c>
      <c r="DL138" s="38"/>
      <c r="DM138" s="407">
        <v>10837</v>
      </c>
      <c r="DN138" s="38"/>
      <c r="DO138" s="407">
        <v>11325</v>
      </c>
      <c r="DP138" s="38"/>
      <c r="DQ138" s="407">
        <v>42307</v>
      </c>
      <c r="DR138" s="38"/>
      <c r="DS138" s="407">
        <v>36233</v>
      </c>
      <c r="DT138" s="38"/>
      <c r="DU138" s="407">
        <v>15230</v>
      </c>
      <c r="DV138" s="38"/>
      <c r="DW138" s="407">
        <v>19779</v>
      </c>
      <c r="DX138" s="38"/>
      <c r="DY138" s="407">
        <v>22240</v>
      </c>
      <c r="DZ138" s="38"/>
      <c r="EA138" s="407">
        <v>26099</v>
      </c>
      <c r="EB138" s="38"/>
      <c r="EC138" s="407">
        <v>22460</v>
      </c>
      <c r="ED138" s="38"/>
      <c r="EE138" s="407">
        <v>26638</v>
      </c>
      <c r="EF138" s="38"/>
      <c r="EG138" s="407">
        <v>24555</v>
      </c>
      <c r="EH138" s="38"/>
      <c r="EI138" s="407">
        <v>29387</v>
      </c>
      <c r="EJ138" s="38"/>
      <c r="EK138" s="407">
        <v>32088</v>
      </c>
      <c r="EL138" s="38"/>
      <c r="EM138" s="407">
        <v>27946</v>
      </c>
      <c r="EN138" s="38"/>
      <c r="EO138" s="407">
        <v>29263</v>
      </c>
      <c r="EP138" s="38"/>
      <c r="EQ138" s="407">
        <v>32029</v>
      </c>
      <c r="ER138" s="38"/>
      <c r="ES138" s="407">
        <v>25844</v>
      </c>
      <c r="ET138" s="38"/>
      <c r="EU138" s="407">
        <v>30775</v>
      </c>
      <c r="EV138" s="38"/>
      <c r="EW138" s="407">
        <v>30432</v>
      </c>
      <c r="EX138" s="38"/>
      <c r="EY138" s="407">
        <v>21074</v>
      </c>
      <c r="EZ138" s="38"/>
      <c r="FA138" s="407">
        <v>25666</v>
      </c>
      <c r="FB138" s="38"/>
      <c r="FC138" s="407">
        <v>31811</v>
      </c>
      <c r="FD138" s="38"/>
      <c r="FE138" s="407">
        <v>35635</v>
      </c>
      <c r="FF138" s="38"/>
      <c r="FG138" s="407">
        <v>23908</v>
      </c>
      <c r="FH138" s="38"/>
      <c r="FI138" s="407">
        <v>26273</v>
      </c>
      <c r="FJ138" s="38"/>
      <c r="FK138" s="407">
        <v>33462</v>
      </c>
      <c r="FL138" s="38"/>
      <c r="FM138" s="407">
        <v>51101</v>
      </c>
      <c r="FN138" s="38"/>
      <c r="FO138" s="407">
        <v>41647</v>
      </c>
      <c r="FP138" s="38"/>
      <c r="FQ138" s="407">
        <v>41158</v>
      </c>
      <c r="FR138" s="38"/>
      <c r="FS138" s="407">
        <v>47103.796000000002</v>
      </c>
      <c r="FT138" s="38"/>
      <c r="FU138" s="407">
        <v>46882.927250000001</v>
      </c>
      <c r="FV138" s="38"/>
      <c r="FW138" s="407">
        <v>37437.026530000003</v>
      </c>
      <c r="FX138" s="38"/>
      <c r="FY138" s="407">
        <v>44320.581490000004</v>
      </c>
      <c r="FZ138" s="38"/>
      <c r="GA138" s="409">
        <v>51893000</v>
      </c>
      <c r="GB138" s="38"/>
      <c r="GC138" s="409">
        <v>52760216.020000003</v>
      </c>
      <c r="GD138" s="38"/>
      <c r="GE138" s="409">
        <f t="shared" si="95"/>
        <v>45247000</v>
      </c>
      <c r="GF138" s="38"/>
      <c r="GG138" s="409">
        <f t="shared" si="96"/>
        <v>51853000</v>
      </c>
      <c r="GH138" s="38"/>
      <c r="GI138" s="409">
        <f t="shared" si="97"/>
        <v>61826000</v>
      </c>
      <c r="GJ138" s="38"/>
      <c r="GK138" s="409">
        <f t="shared" si="98"/>
        <v>60544000</v>
      </c>
      <c r="GL138" s="38"/>
      <c r="GM138" s="409">
        <f t="shared" si="99"/>
        <v>47458000</v>
      </c>
      <c r="GN138" s="38"/>
      <c r="GO138" s="409">
        <f t="shared" si="100"/>
        <v>60538000</v>
      </c>
      <c r="GP138" s="38"/>
      <c r="GQ138" s="409">
        <f t="shared" si="101"/>
        <v>71523000</v>
      </c>
      <c r="GR138" s="38"/>
      <c r="GS138" s="409">
        <f t="shared" si="102"/>
        <v>69841000</v>
      </c>
      <c r="GT138" s="38"/>
      <c r="GU138" s="409">
        <f t="shared" si="103"/>
        <v>50065000</v>
      </c>
      <c r="GV138" s="38"/>
      <c r="GW138" s="409">
        <f t="shared" si="104"/>
        <v>58804000</v>
      </c>
      <c r="GX138" s="38"/>
      <c r="GY138" s="409">
        <f t="shared" si="105"/>
        <v>76863000</v>
      </c>
      <c r="GZ138" s="38"/>
      <c r="HA138" s="409">
        <f t="shared" si="106"/>
        <v>76932000</v>
      </c>
      <c r="HB138" s="38"/>
      <c r="HC138" s="409">
        <f t="shared" si="107"/>
        <v>55582000</v>
      </c>
      <c r="HD138" s="38"/>
      <c r="HE138" s="409">
        <f t="shared" si="108"/>
        <v>65296000</v>
      </c>
      <c r="HF138" s="38"/>
      <c r="HG138" s="409">
        <f t="shared" si="109"/>
        <v>85816000</v>
      </c>
      <c r="HH138" s="38"/>
      <c r="HI138" s="409">
        <f t="shared" si="110"/>
        <v>89158000</v>
      </c>
      <c r="HJ138" s="38"/>
      <c r="HK138" s="536"/>
      <c r="HL138" s="38"/>
      <c r="HM138" s="409">
        <f t="shared" si="111"/>
        <v>118822000</v>
      </c>
      <c r="HN138" s="38"/>
      <c r="HO138" s="409">
        <f t="shared" si="112"/>
        <v>139423000</v>
      </c>
    </row>
    <row r="139" spans="1:223" ht="13.5" customHeight="1">
      <c r="A139" s="112" t="s">
        <v>99</v>
      </c>
      <c r="B139" s="37"/>
      <c r="C139" s="113">
        <v>306411</v>
      </c>
      <c r="D139" s="37"/>
      <c r="E139" s="113">
        <v>71087.638999999996</v>
      </c>
      <c r="F139" s="37"/>
      <c r="G139" s="113">
        <v>55686.638659999997</v>
      </c>
      <c r="H139" s="37"/>
      <c r="I139" s="113">
        <v>1116032.175</v>
      </c>
      <c r="J139" s="37"/>
      <c r="K139" s="113">
        <v>1539966</v>
      </c>
      <c r="L139" s="37"/>
      <c r="M139" s="113">
        <v>2352861</v>
      </c>
      <c r="N139" s="37"/>
      <c r="O139" s="113">
        <v>2595018</v>
      </c>
      <c r="P139" s="37"/>
      <c r="Q139" s="113">
        <v>413701</v>
      </c>
      <c r="R139" s="37"/>
      <c r="S139" s="113">
        <v>449543</v>
      </c>
      <c r="T139" s="37"/>
      <c r="U139" s="113">
        <v>903911</v>
      </c>
      <c r="V139" s="37"/>
      <c r="W139" s="113">
        <v>976551</v>
      </c>
      <c r="X139" s="37"/>
      <c r="Y139" s="113">
        <v>1097570.2</v>
      </c>
      <c r="Z139" s="37"/>
      <c r="AA139" s="113">
        <v>1213914</v>
      </c>
      <c r="AB139" s="37"/>
      <c r="AC139" s="113">
        <v>894663</v>
      </c>
      <c r="AD139" s="37"/>
      <c r="AE139" s="113">
        <v>965222</v>
      </c>
      <c r="AF139" s="37"/>
      <c r="AG139" s="113">
        <v>751767</v>
      </c>
      <c r="AH139" s="37"/>
      <c r="AI139" s="113">
        <v>847935</v>
      </c>
      <c r="AJ139" s="37"/>
      <c r="AK139" s="113">
        <v>1225300</v>
      </c>
      <c r="AL139" s="37"/>
      <c r="AM139" s="113">
        <v>1184846</v>
      </c>
      <c r="AN139" s="37"/>
      <c r="AO139" s="113">
        <v>1008424</v>
      </c>
      <c r="AP139" s="37"/>
      <c r="AQ139" s="113">
        <v>503670</v>
      </c>
      <c r="AR139" s="37"/>
      <c r="AS139" s="113">
        <v>458249</v>
      </c>
      <c r="AT139" s="37"/>
      <c r="AU139" s="113">
        <v>552915</v>
      </c>
      <c r="AV139" s="37"/>
      <c r="AW139" s="113">
        <v>1074367</v>
      </c>
      <c r="AX139" s="37"/>
      <c r="AY139" s="113">
        <v>1126607</v>
      </c>
      <c r="AZ139" s="37"/>
      <c r="BA139" s="113">
        <v>1200182</v>
      </c>
      <c r="BB139" s="37"/>
      <c r="BC139" s="113">
        <v>1279112</v>
      </c>
      <c r="BD139" s="37"/>
      <c r="BE139" s="113">
        <v>644778</v>
      </c>
      <c r="BF139" s="37"/>
      <c r="BG139" s="113">
        <v>622278</v>
      </c>
      <c r="BH139" s="37"/>
      <c r="BI139" s="113">
        <v>680527</v>
      </c>
      <c r="BJ139" s="37"/>
      <c r="BK139" s="113">
        <v>700361.29499999993</v>
      </c>
      <c r="BL139" s="37"/>
      <c r="BM139" s="113">
        <v>646804.04257000005</v>
      </c>
      <c r="BN139" s="37"/>
      <c r="BO139" s="113">
        <v>677050.78810999996</v>
      </c>
      <c r="BP139" s="37"/>
      <c r="BQ139" s="113">
        <v>752157.21960000007</v>
      </c>
      <c r="BR139" s="37"/>
      <c r="BS139" s="348">
        <v>1048360000</v>
      </c>
      <c r="BT139" s="37"/>
      <c r="BU139" s="348">
        <v>987979000</v>
      </c>
      <c r="BV139" s="37"/>
      <c r="BW139" s="348">
        <v>1031357000</v>
      </c>
      <c r="BX139" s="37"/>
      <c r="BY139" s="348">
        <v>1138593000</v>
      </c>
      <c r="BZ139" s="37"/>
      <c r="CA139" s="348">
        <v>885237000</v>
      </c>
      <c r="CB139" s="37"/>
      <c r="CC139" s="348">
        <v>810082000</v>
      </c>
      <c r="CD139" s="37"/>
      <c r="CE139" s="348">
        <v>872756000</v>
      </c>
      <c r="CF139" s="37"/>
      <c r="CG139" s="348">
        <f>[16]BS_PT!$S$57</f>
        <v>1111445000</v>
      </c>
      <c r="CH139" s="37"/>
      <c r="CI139" s="348">
        <v>1229131000</v>
      </c>
      <c r="CJ139" s="37"/>
      <c r="CK139" s="348">
        <v>1408597000</v>
      </c>
      <c r="CL139" s="37"/>
      <c r="CM139" s="348">
        <v>1423172000</v>
      </c>
      <c r="CN139" s="37"/>
      <c r="CO139" s="348">
        <v>1272861000</v>
      </c>
      <c r="CP139" s="37"/>
      <c r="CQ139" s="348">
        <v>970354000</v>
      </c>
      <c r="CR139" s="37"/>
      <c r="CS139" s="348">
        <f>SUM(CS129:CS138)</f>
        <v>972534000</v>
      </c>
      <c r="CT139" s="37"/>
      <c r="CU139" s="348">
        <f>SUM(CU129:CU138)</f>
        <v>1098826000</v>
      </c>
      <c r="CV139" s="37"/>
      <c r="CW139" s="348">
        <v>1147025000</v>
      </c>
      <c r="CX139" s="37"/>
      <c r="CY139" s="348">
        <f>SUM(CY129:CY138)</f>
        <v>1523668000</v>
      </c>
      <c r="CZ139" s="37"/>
      <c r="DA139" s="348">
        <v>1741947000</v>
      </c>
      <c r="DB139" s="37"/>
      <c r="DC139" s="538"/>
      <c r="DD139" s="37"/>
      <c r="DE139" s="348">
        <v>1700903000</v>
      </c>
      <c r="DF139" s="37"/>
      <c r="DG139" s="348">
        <v>2198728000</v>
      </c>
      <c r="DH139" s="37"/>
      <c r="DI139" s="112" t="s">
        <v>98</v>
      </c>
      <c r="DJ139" s="37"/>
      <c r="DK139" s="113">
        <v>306411</v>
      </c>
      <c r="DL139" s="37"/>
      <c r="DM139" s="113">
        <v>71087.638999999996</v>
      </c>
      <c r="DN139" s="37"/>
      <c r="DO139" s="113">
        <v>55686.638659999997</v>
      </c>
      <c r="DP139" s="37"/>
      <c r="DQ139" s="113">
        <v>1116032.175</v>
      </c>
      <c r="DR139" s="37"/>
      <c r="DS139" s="113">
        <v>1539966</v>
      </c>
      <c r="DT139" s="37"/>
      <c r="DU139" s="113">
        <v>2352861</v>
      </c>
      <c r="DV139" s="37"/>
      <c r="DW139" s="113">
        <v>2595018</v>
      </c>
      <c r="DX139" s="37"/>
      <c r="DY139" s="113">
        <v>413701</v>
      </c>
      <c r="DZ139" s="37"/>
      <c r="EA139" s="113">
        <v>449543</v>
      </c>
      <c r="EB139" s="37"/>
      <c r="EC139" s="113">
        <v>903911</v>
      </c>
      <c r="ED139" s="37"/>
      <c r="EE139" s="113">
        <v>976551</v>
      </c>
      <c r="EF139" s="37"/>
      <c r="EG139" s="113">
        <v>1097570.2</v>
      </c>
      <c r="EH139" s="37"/>
      <c r="EI139" s="113">
        <v>1213914</v>
      </c>
      <c r="EJ139" s="37"/>
      <c r="EK139" s="113">
        <v>894663</v>
      </c>
      <c r="EL139" s="37"/>
      <c r="EM139" s="113">
        <v>965222</v>
      </c>
      <c r="EN139" s="37"/>
      <c r="EO139" s="113">
        <v>751767</v>
      </c>
      <c r="EP139" s="37"/>
      <c r="EQ139" s="113">
        <v>847935</v>
      </c>
      <c r="ER139" s="37"/>
      <c r="ES139" s="113">
        <v>1225300</v>
      </c>
      <c r="ET139" s="37"/>
      <c r="EU139" s="113">
        <v>1184846</v>
      </c>
      <c r="EV139" s="37"/>
      <c r="EW139" s="113">
        <v>1008424</v>
      </c>
      <c r="EX139" s="37"/>
      <c r="EY139" s="113">
        <v>503670</v>
      </c>
      <c r="EZ139" s="37"/>
      <c r="FA139" s="113">
        <v>458249</v>
      </c>
      <c r="FB139" s="37"/>
      <c r="FC139" s="113">
        <v>552915</v>
      </c>
      <c r="FD139" s="37"/>
      <c r="FE139" s="113">
        <v>1074367</v>
      </c>
      <c r="FF139" s="37"/>
      <c r="FG139" s="113">
        <v>1126607</v>
      </c>
      <c r="FH139" s="37"/>
      <c r="FI139" s="113">
        <v>1200182</v>
      </c>
      <c r="FJ139" s="37"/>
      <c r="FK139" s="113">
        <v>1279112</v>
      </c>
      <c r="FL139" s="37"/>
      <c r="FM139" s="113">
        <v>644778</v>
      </c>
      <c r="FN139" s="37"/>
      <c r="FO139" s="113">
        <v>622278</v>
      </c>
      <c r="FP139" s="37"/>
      <c r="FQ139" s="113">
        <v>680527</v>
      </c>
      <c r="FR139" s="37"/>
      <c r="FS139" s="113">
        <v>700361.29499999993</v>
      </c>
      <c r="FT139" s="37"/>
      <c r="FU139" s="113">
        <v>646804.04257000005</v>
      </c>
      <c r="FV139" s="37"/>
      <c r="FW139" s="113">
        <v>677050.78810999996</v>
      </c>
      <c r="FX139" s="37"/>
      <c r="FY139" s="113">
        <v>752157.21960000007</v>
      </c>
      <c r="FZ139" s="37"/>
      <c r="GA139" s="348">
        <v>1048360000</v>
      </c>
      <c r="GB139" s="37"/>
      <c r="GC139" s="348">
        <v>987979000</v>
      </c>
      <c r="GD139" s="37"/>
      <c r="GE139" s="348">
        <f t="shared" si="95"/>
        <v>1031357000</v>
      </c>
      <c r="GF139" s="37"/>
      <c r="GG139" s="348">
        <f t="shared" si="96"/>
        <v>1138593000</v>
      </c>
      <c r="GH139" s="37"/>
      <c r="GI139" s="348">
        <f t="shared" si="97"/>
        <v>885237000</v>
      </c>
      <c r="GJ139" s="37"/>
      <c r="GK139" s="348">
        <f t="shared" si="98"/>
        <v>810082000</v>
      </c>
      <c r="GL139" s="37"/>
      <c r="GM139" s="348">
        <f t="shared" si="99"/>
        <v>872756000</v>
      </c>
      <c r="GN139" s="37"/>
      <c r="GO139" s="348">
        <f t="shared" si="100"/>
        <v>1111445000</v>
      </c>
      <c r="GP139" s="37"/>
      <c r="GQ139" s="348">
        <f t="shared" si="101"/>
        <v>1229131000</v>
      </c>
      <c r="GR139" s="37"/>
      <c r="GS139" s="348">
        <f t="shared" si="102"/>
        <v>1408597000</v>
      </c>
      <c r="GT139" s="37"/>
      <c r="GU139" s="348">
        <f t="shared" si="103"/>
        <v>1423172000</v>
      </c>
      <c r="GV139" s="37"/>
      <c r="GW139" s="348">
        <f t="shared" si="104"/>
        <v>1272861000</v>
      </c>
      <c r="GX139" s="37"/>
      <c r="GY139" s="348">
        <f t="shared" si="105"/>
        <v>970354000</v>
      </c>
      <c r="GZ139" s="37"/>
      <c r="HA139" s="348">
        <f t="shared" si="106"/>
        <v>972534000</v>
      </c>
      <c r="HB139" s="37"/>
      <c r="HC139" s="348">
        <f t="shared" si="107"/>
        <v>1098826000</v>
      </c>
      <c r="HD139" s="37"/>
      <c r="HE139" s="348">
        <f t="shared" si="108"/>
        <v>1147025000</v>
      </c>
      <c r="HF139" s="37"/>
      <c r="HG139" s="348">
        <f t="shared" si="109"/>
        <v>1523668000</v>
      </c>
      <c r="HH139" s="37"/>
      <c r="HI139" s="348">
        <f t="shared" si="110"/>
        <v>1741947000</v>
      </c>
      <c r="HJ139" s="37"/>
      <c r="HK139" s="538"/>
      <c r="HL139" s="37"/>
      <c r="HM139" s="348">
        <f t="shared" si="111"/>
        <v>1700903000</v>
      </c>
      <c r="HN139" s="37"/>
      <c r="HO139" s="348">
        <f t="shared" si="112"/>
        <v>2198728000</v>
      </c>
    </row>
    <row r="140" spans="1:223" ht="13.5" customHeight="1">
      <c r="A140" s="126"/>
      <c r="B140" s="226"/>
      <c r="C140" s="226">
        <v>0</v>
      </c>
      <c r="D140" s="226"/>
      <c r="E140" s="226">
        <v>0</v>
      </c>
      <c r="F140" s="226"/>
      <c r="G140" s="226">
        <v>0</v>
      </c>
      <c r="H140" s="226"/>
      <c r="I140" s="226">
        <v>0</v>
      </c>
      <c r="J140" s="226"/>
      <c r="K140" s="226">
        <v>0</v>
      </c>
      <c r="L140" s="226"/>
      <c r="M140" s="226">
        <v>0</v>
      </c>
      <c r="N140" s="226"/>
      <c r="O140" s="226">
        <v>0</v>
      </c>
      <c r="P140" s="226"/>
      <c r="Q140" s="226">
        <v>0</v>
      </c>
      <c r="R140" s="226"/>
      <c r="S140" s="226">
        <v>0</v>
      </c>
      <c r="T140" s="226"/>
      <c r="U140" s="226">
        <v>0</v>
      </c>
      <c r="V140" s="226"/>
      <c r="W140" s="226">
        <v>0</v>
      </c>
      <c r="X140" s="226"/>
      <c r="Y140" s="226">
        <v>0</v>
      </c>
      <c r="Z140" s="226"/>
      <c r="AA140" s="226">
        <v>0</v>
      </c>
      <c r="AB140" s="226"/>
      <c r="AC140" s="226">
        <v>0</v>
      </c>
      <c r="AD140" s="226"/>
      <c r="AE140" s="226">
        <v>0</v>
      </c>
      <c r="AF140" s="226"/>
      <c r="AG140" s="226">
        <v>0</v>
      </c>
      <c r="AH140" s="226"/>
      <c r="AI140" s="226">
        <v>0</v>
      </c>
      <c r="AJ140" s="226"/>
      <c r="AK140" s="226">
        <v>0</v>
      </c>
      <c r="AL140" s="226"/>
      <c r="AM140" s="226">
        <v>0</v>
      </c>
      <c r="AN140" s="226"/>
      <c r="AO140" s="226">
        <v>0</v>
      </c>
      <c r="AP140" s="226"/>
      <c r="AQ140" s="226">
        <v>0</v>
      </c>
      <c r="AR140" s="226"/>
      <c r="AS140" s="226">
        <v>0</v>
      </c>
      <c r="AT140" s="226"/>
      <c r="AU140" s="226">
        <v>0</v>
      </c>
      <c r="AV140" s="226"/>
      <c r="AW140" s="226">
        <v>0</v>
      </c>
      <c r="AX140" s="226"/>
      <c r="AY140" s="226">
        <v>0</v>
      </c>
      <c r="AZ140" s="226"/>
      <c r="BA140" s="226">
        <v>0</v>
      </c>
      <c r="BB140" s="226"/>
      <c r="BC140" s="226">
        <v>0</v>
      </c>
      <c r="BD140" s="226"/>
      <c r="BE140" s="226">
        <v>0</v>
      </c>
      <c r="BF140" s="226"/>
      <c r="BG140" s="226">
        <v>0</v>
      </c>
      <c r="BH140" s="226"/>
      <c r="BI140" s="226"/>
      <c r="BJ140" s="226"/>
      <c r="BK140" s="226"/>
      <c r="BL140" s="226"/>
      <c r="BM140" s="226"/>
      <c r="BN140" s="226"/>
      <c r="BO140" s="226"/>
      <c r="BP140" s="226"/>
      <c r="BQ140" s="226"/>
      <c r="BR140" s="226"/>
      <c r="BS140" s="126"/>
      <c r="BT140" s="226"/>
      <c r="BU140" s="126"/>
      <c r="BV140" s="226"/>
      <c r="BW140" s="126"/>
      <c r="BX140" s="226"/>
      <c r="BY140" s="126"/>
      <c r="BZ140" s="226"/>
      <c r="CA140" s="126"/>
      <c r="CB140" s="226"/>
      <c r="CC140" s="126"/>
      <c r="CD140" s="226"/>
      <c r="CE140" s="126"/>
      <c r="CF140" s="226"/>
      <c r="CG140" s="126"/>
      <c r="CH140" s="226"/>
      <c r="CI140" s="126"/>
      <c r="CJ140" s="226"/>
      <c r="CK140" s="126"/>
      <c r="CL140" s="226"/>
      <c r="CM140" s="126"/>
      <c r="CN140" s="226"/>
      <c r="CO140" s="126"/>
      <c r="CP140" s="226"/>
      <c r="CQ140" s="126"/>
      <c r="CR140" s="226"/>
      <c r="CS140" s="126"/>
      <c r="CT140" s="226"/>
      <c r="CU140" s="126"/>
      <c r="CV140" s="226"/>
      <c r="CW140" s="126"/>
      <c r="CX140" s="226"/>
      <c r="CY140" s="126"/>
      <c r="CZ140" s="226"/>
      <c r="DA140" s="126"/>
      <c r="DB140" s="226"/>
      <c r="DC140" s="539"/>
      <c r="DD140" s="226"/>
      <c r="DE140" s="126"/>
      <c r="DF140" s="226"/>
      <c r="DG140" s="126"/>
      <c r="DH140" s="226"/>
      <c r="DI140" s="126"/>
      <c r="DJ140" s="226"/>
      <c r="DK140" s="145"/>
      <c r="DL140" s="226"/>
      <c r="DM140" s="145"/>
      <c r="DN140" s="226"/>
      <c r="DO140" s="145"/>
      <c r="DP140" s="226"/>
      <c r="DQ140" s="145"/>
      <c r="DR140" s="226"/>
      <c r="DS140" s="145"/>
      <c r="DT140" s="226"/>
      <c r="DU140" s="145"/>
      <c r="DV140" s="226"/>
      <c r="DW140" s="145"/>
      <c r="DX140" s="226"/>
      <c r="DY140" s="145"/>
      <c r="DZ140" s="226"/>
      <c r="EA140" s="145"/>
      <c r="EB140" s="226"/>
      <c r="EC140" s="145"/>
      <c r="ED140" s="226"/>
      <c r="EE140" s="145"/>
      <c r="EF140" s="226"/>
      <c r="EG140" s="145"/>
      <c r="EH140" s="226"/>
      <c r="EI140" s="145"/>
      <c r="EJ140" s="226"/>
      <c r="EK140" s="145"/>
      <c r="EL140" s="226"/>
      <c r="EM140" s="145"/>
      <c r="EN140" s="226"/>
      <c r="EO140" s="145"/>
      <c r="EP140" s="226"/>
      <c r="EQ140" s="145"/>
      <c r="ER140" s="226"/>
      <c r="ES140" s="145"/>
      <c r="ET140" s="226"/>
      <c r="EU140" s="145"/>
      <c r="EV140" s="226"/>
      <c r="EW140" s="145"/>
      <c r="EX140" s="226"/>
      <c r="EY140" s="145"/>
      <c r="EZ140" s="226"/>
      <c r="FA140" s="145"/>
      <c r="FB140" s="226"/>
      <c r="FC140" s="145"/>
      <c r="FD140" s="226"/>
      <c r="FE140" s="145"/>
      <c r="FF140" s="226"/>
      <c r="FG140" s="145"/>
      <c r="FH140" s="226"/>
      <c r="FI140" s="145"/>
      <c r="FJ140" s="226"/>
      <c r="FK140" s="145"/>
      <c r="FL140" s="226"/>
      <c r="FM140" s="145"/>
      <c r="FN140" s="226"/>
      <c r="FO140" s="145"/>
      <c r="FP140" s="226"/>
      <c r="FQ140" s="145"/>
      <c r="FR140" s="226"/>
      <c r="FS140" s="145"/>
      <c r="FT140" s="226"/>
      <c r="FU140" s="145">
        <v>0</v>
      </c>
      <c r="FV140" s="226"/>
      <c r="FW140" s="145"/>
      <c r="FX140" s="226"/>
      <c r="FY140" s="145"/>
      <c r="FZ140" s="226"/>
      <c r="GA140" s="126"/>
      <c r="GB140" s="226"/>
      <c r="GC140" s="126"/>
      <c r="GD140" s="226"/>
      <c r="GE140" s="126"/>
      <c r="GF140" s="226"/>
      <c r="GG140" s="126"/>
      <c r="GH140" s="226"/>
      <c r="GI140" s="126"/>
      <c r="GJ140" s="226"/>
      <c r="GK140" s="126"/>
      <c r="GL140" s="226"/>
      <c r="GM140" s="126"/>
      <c r="GN140" s="226"/>
      <c r="GO140" s="126"/>
      <c r="GP140" s="226"/>
      <c r="GQ140" s="126"/>
      <c r="GR140" s="226"/>
      <c r="GS140" s="126"/>
      <c r="GT140" s="226"/>
      <c r="GU140" s="126"/>
      <c r="GV140" s="226"/>
      <c r="GW140" s="126"/>
      <c r="GX140" s="226"/>
      <c r="GY140" s="126"/>
      <c r="GZ140" s="226"/>
      <c r="HA140" s="126"/>
      <c r="HB140" s="226"/>
      <c r="HC140" s="126"/>
      <c r="HD140" s="226"/>
      <c r="HE140" s="126"/>
      <c r="HF140" s="226"/>
      <c r="HG140" s="126"/>
      <c r="HH140" s="226"/>
      <c r="HI140" s="126"/>
      <c r="HJ140" s="226"/>
      <c r="HK140" s="539"/>
      <c r="HL140" s="226"/>
      <c r="HM140" s="126"/>
      <c r="HN140" s="226"/>
      <c r="HO140" s="126"/>
    </row>
    <row r="141" spans="1:223" ht="5.25" customHeight="1">
      <c r="A141" s="17"/>
      <c r="B141" s="17"/>
      <c r="C141" s="80"/>
      <c r="D141" s="17"/>
      <c r="E141" s="80"/>
      <c r="F141" s="17"/>
      <c r="G141" s="80"/>
      <c r="H141" s="17"/>
      <c r="I141" s="80"/>
      <c r="J141" s="17"/>
      <c r="K141" s="80"/>
      <c r="L141" s="17"/>
      <c r="M141" s="80"/>
      <c r="N141" s="17"/>
      <c r="O141" s="80"/>
      <c r="P141" s="17"/>
      <c r="Q141" s="80"/>
      <c r="R141" s="17"/>
      <c r="S141" s="80"/>
      <c r="T141" s="17"/>
      <c r="U141" s="80"/>
      <c r="V141" s="17"/>
      <c r="W141" s="80"/>
      <c r="X141" s="17"/>
      <c r="Y141" s="80"/>
      <c r="Z141" s="17"/>
      <c r="AA141" s="80"/>
      <c r="AB141" s="17"/>
      <c r="AC141" s="80"/>
      <c r="AD141" s="17"/>
      <c r="AE141" s="80"/>
      <c r="AF141" s="17"/>
      <c r="AG141" s="80"/>
      <c r="AH141" s="17"/>
      <c r="AI141" s="80"/>
      <c r="AJ141" s="17"/>
      <c r="AK141" s="80"/>
      <c r="AL141" s="17"/>
      <c r="AM141" s="80"/>
      <c r="AN141" s="17"/>
      <c r="AO141" s="80"/>
      <c r="AP141" s="17"/>
      <c r="AQ141" s="80"/>
      <c r="AR141" s="17"/>
      <c r="AS141" s="80"/>
      <c r="AT141" s="17"/>
      <c r="AU141" s="80"/>
      <c r="AV141" s="17"/>
      <c r="AW141" s="80"/>
      <c r="AX141" s="17"/>
      <c r="AY141" s="80"/>
      <c r="AZ141" s="17"/>
      <c r="BA141" s="80"/>
      <c r="BB141" s="17"/>
      <c r="BC141" s="80"/>
      <c r="BD141" s="17"/>
      <c r="BE141" s="80"/>
      <c r="BF141" s="17"/>
      <c r="BG141" s="80"/>
      <c r="BH141" s="17"/>
      <c r="BI141" s="80"/>
      <c r="BJ141" s="17"/>
      <c r="BK141" s="80"/>
      <c r="BL141" s="17"/>
      <c r="BM141" s="80"/>
      <c r="BN141" s="17"/>
      <c r="BO141" s="80"/>
      <c r="BP141" s="17"/>
      <c r="BQ141" s="80"/>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540"/>
      <c r="DD141" s="17"/>
      <c r="DE141" s="17"/>
      <c r="DF141" s="17"/>
      <c r="DG141" s="17"/>
      <c r="DH141" s="17"/>
      <c r="DI141" s="17"/>
      <c r="DJ141" s="17"/>
      <c r="DK141" s="80"/>
      <c r="DL141" s="17"/>
      <c r="DM141" s="80"/>
      <c r="DN141" s="17"/>
      <c r="DO141" s="80"/>
      <c r="DP141" s="17"/>
      <c r="DQ141" s="80"/>
      <c r="DR141" s="17"/>
      <c r="DS141" s="80"/>
      <c r="DT141" s="17"/>
      <c r="DU141" s="80"/>
      <c r="DV141" s="17"/>
      <c r="DW141" s="80"/>
      <c r="DX141" s="17"/>
      <c r="DY141" s="80"/>
      <c r="DZ141" s="17"/>
      <c r="EA141" s="80"/>
      <c r="EB141" s="17"/>
      <c r="EC141" s="80"/>
      <c r="ED141" s="17"/>
      <c r="EE141" s="80"/>
      <c r="EF141" s="17"/>
      <c r="EG141" s="80"/>
      <c r="EH141" s="17"/>
      <c r="EI141" s="80"/>
      <c r="EJ141" s="17"/>
      <c r="EK141" s="80"/>
      <c r="EL141" s="17"/>
      <c r="EM141" s="80"/>
      <c r="EN141" s="17"/>
      <c r="EO141" s="80"/>
      <c r="EP141" s="17"/>
      <c r="EQ141" s="80"/>
      <c r="ER141" s="17"/>
      <c r="ES141" s="80"/>
      <c r="ET141" s="17"/>
      <c r="EU141" s="80"/>
      <c r="EV141" s="17"/>
      <c r="EW141" s="80"/>
      <c r="EX141" s="17"/>
      <c r="EY141" s="80"/>
      <c r="EZ141" s="17"/>
      <c r="FA141" s="80"/>
      <c r="FB141" s="17"/>
      <c r="FC141" s="80"/>
      <c r="FD141" s="17"/>
      <c r="FE141" s="80"/>
      <c r="FF141" s="17"/>
      <c r="FG141" s="80"/>
      <c r="FH141" s="17"/>
      <c r="FI141" s="80"/>
      <c r="FJ141" s="17"/>
      <c r="FK141" s="80"/>
      <c r="FL141" s="17"/>
      <c r="FM141" s="80"/>
      <c r="FN141" s="17"/>
      <c r="FO141" s="80"/>
      <c r="FP141" s="17"/>
      <c r="FQ141" s="80"/>
      <c r="FR141" s="17"/>
      <c r="FS141" s="80"/>
      <c r="FT141" s="17"/>
      <c r="FU141" s="80"/>
      <c r="FV141" s="17"/>
      <c r="FW141" s="80"/>
      <c r="FX141" s="17"/>
      <c r="FY141" s="80"/>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540"/>
      <c r="HL141" s="17"/>
      <c r="HM141" s="17"/>
      <c r="HN141" s="17"/>
      <c r="HO141" s="17"/>
    </row>
    <row r="142" spans="1:223" ht="6" customHeight="1">
      <c r="A142" s="17"/>
      <c r="B142" s="17"/>
      <c r="C142" s="80"/>
      <c r="D142" s="17"/>
      <c r="E142" s="80"/>
      <c r="F142" s="17"/>
      <c r="G142" s="80"/>
      <c r="H142" s="17"/>
      <c r="I142" s="80"/>
      <c r="J142" s="17"/>
      <c r="K142" s="80"/>
      <c r="L142" s="17"/>
      <c r="M142" s="80"/>
      <c r="N142" s="17"/>
      <c r="O142" s="80"/>
      <c r="P142" s="17"/>
      <c r="Q142" s="80"/>
      <c r="R142" s="17"/>
      <c r="S142" s="80"/>
      <c r="T142" s="17"/>
      <c r="U142" s="80"/>
      <c r="V142" s="17"/>
      <c r="W142" s="80"/>
      <c r="X142" s="17"/>
      <c r="Y142" s="80"/>
      <c r="Z142" s="17"/>
      <c r="AA142" s="80"/>
      <c r="AB142" s="17"/>
      <c r="AC142" s="80"/>
      <c r="AD142" s="17"/>
      <c r="AE142" s="80"/>
      <c r="AF142" s="17"/>
      <c r="AG142" s="80"/>
      <c r="AH142" s="17"/>
      <c r="AI142" s="80"/>
      <c r="AJ142" s="17"/>
      <c r="AK142" s="80"/>
      <c r="AL142" s="17"/>
      <c r="AM142" s="80"/>
      <c r="AN142" s="17"/>
      <c r="AO142" s="80"/>
      <c r="AP142" s="17"/>
      <c r="AQ142" s="80"/>
      <c r="AR142" s="17"/>
      <c r="AS142" s="80"/>
      <c r="AT142" s="17"/>
      <c r="AU142" s="80"/>
      <c r="AV142" s="17"/>
      <c r="AW142" s="80"/>
      <c r="AX142" s="17"/>
      <c r="AY142" s="80"/>
      <c r="AZ142" s="17"/>
      <c r="BA142" s="80"/>
      <c r="BB142" s="17"/>
      <c r="BC142" s="80"/>
      <c r="BD142" s="17"/>
      <c r="BE142" s="80"/>
      <c r="BF142" s="17"/>
      <c r="BG142" s="80"/>
      <c r="BH142" s="17"/>
      <c r="BI142" s="80"/>
      <c r="BJ142" s="17"/>
      <c r="BK142" s="80"/>
      <c r="BL142" s="17"/>
      <c r="BM142" s="80"/>
      <c r="BN142" s="17"/>
      <c r="BO142" s="80"/>
      <c r="BP142" s="17"/>
      <c r="BQ142" s="80"/>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540"/>
      <c r="DD142" s="17"/>
      <c r="DE142" s="17"/>
      <c r="DF142" s="17"/>
      <c r="DG142" s="17"/>
      <c r="DH142" s="17"/>
      <c r="DI142" s="17"/>
      <c r="DJ142" s="17"/>
      <c r="DK142" s="80"/>
      <c r="DL142" s="17"/>
      <c r="DM142" s="80"/>
      <c r="DN142" s="17"/>
      <c r="DO142" s="80"/>
      <c r="DP142" s="17"/>
      <c r="DQ142" s="80"/>
      <c r="DR142" s="17"/>
      <c r="DS142" s="80"/>
      <c r="DT142" s="17"/>
      <c r="DU142" s="80"/>
      <c r="DV142" s="17"/>
      <c r="DW142" s="80"/>
      <c r="DX142" s="17"/>
      <c r="DY142" s="80"/>
      <c r="DZ142" s="17"/>
      <c r="EA142" s="80"/>
      <c r="EB142" s="17"/>
      <c r="EC142" s="80"/>
      <c r="ED142" s="17"/>
      <c r="EE142" s="80"/>
      <c r="EF142" s="17"/>
      <c r="EG142" s="80"/>
      <c r="EH142" s="17"/>
      <c r="EI142" s="80"/>
      <c r="EJ142" s="17"/>
      <c r="EK142" s="80"/>
      <c r="EL142" s="17"/>
      <c r="EM142" s="80"/>
      <c r="EN142" s="17"/>
      <c r="EO142" s="80"/>
      <c r="EP142" s="17"/>
      <c r="EQ142" s="80"/>
      <c r="ER142" s="17"/>
      <c r="ES142" s="80"/>
      <c r="ET142" s="17"/>
      <c r="EU142" s="80"/>
      <c r="EV142" s="17"/>
      <c r="EW142" s="80"/>
      <c r="EX142" s="17"/>
      <c r="EY142" s="80"/>
      <c r="EZ142" s="17"/>
      <c r="FA142" s="80"/>
      <c r="FB142" s="17"/>
      <c r="FC142" s="80"/>
      <c r="FD142" s="17"/>
      <c r="FE142" s="80"/>
      <c r="FF142" s="17"/>
      <c r="FG142" s="80"/>
      <c r="FH142" s="17"/>
      <c r="FI142" s="80"/>
      <c r="FJ142" s="17"/>
      <c r="FK142" s="80"/>
      <c r="FL142" s="17"/>
      <c r="FM142" s="80"/>
      <c r="FN142" s="17"/>
      <c r="FO142" s="80"/>
      <c r="FP142" s="17"/>
      <c r="FQ142" s="80"/>
      <c r="FR142" s="17"/>
      <c r="FS142" s="80"/>
      <c r="FT142" s="17"/>
      <c r="FU142" s="80"/>
      <c r="FV142" s="17"/>
      <c r="FW142" s="80"/>
      <c r="FX142" s="17"/>
      <c r="FY142" s="80"/>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540"/>
      <c r="HL142" s="17"/>
      <c r="HM142" s="17"/>
      <c r="HN142" s="17"/>
      <c r="HO142" s="17"/>
    </row>
    <row r="143" spans="1:223" ht="13.5" customHeight="1">
      <c r="A143" s="116" t="s">
        <v>167</v>
      </c>
      <c r="B143" s="39"/>
      <c r="C143" s="142">
        <v>66291</v>
      </c>
      <c r="D143" s="39"/>
      <c r="E143" s="142">
        <v>60245</v>
      </c>
      <c r="F143" s="39"/>
      <c r="G143" s="142">
        <v>54760</v>
      </c>
      <c r="H143" s="39"/>
      <c r="I143" s="142">
        <v>580708</v>
      </c>
      <c r="J143" s="39"/>
      <c r="K143" s="142">
        <v>550645</v>
      </c>
      <c r="L143" s="39"/>
      <c r="M143" s="142">
        <v>550633</v>
      </c>
      <c r="N143" s="39"/>
      <c r="O143" s="142">
        <v>969745</v>
      </c>
      <c r="P143" s="39"/>
      <c r="Q143" s="142">
        <v>921967</v>
      </c>
      <c r="R143" s="39"/>
      <c r="S143" s="142">
        <v>666533</v>
      </c>
      <c r="T143" s="39"/>
      <c r="U143" s="142">
        <v>311102</v>
      </c>
      <c r="V143" s="39"/>
      <c r="W143" s="142">
        <v>316527</v>
      </c>
      <c r="X143" s="39"/>
      <c r="Y143" s="142">
        <v>336314</v>
      </c>
      <c r="Z143" s="39"/>
      <c r="AA143" s="142">
        <v>360726</v>
      </c>
      <c r="AB143" s="39"/>
      <c r="AC143" s="142">
        <v>406757</v>
      </c>
      <c r="AD143" s="39"/>
      <c r="AE143" s="142">
        <v>444576</v>
      </c>
      <c r="AF143" s="39"/>
      <c r="AG143" s="142">
        <v>474772</v>
      </c>
      <c r="AH143" s="39"/>
      <c r="AI143" s="142">
        <v>557231</v>
      </c>
      <c r="AJ143" s="39"/>
      <c r="AK143" s="142">
        <v>60523</v>
      </c>
      <c r="AL143" s="39"/>
      <c r="AM143" s="142">
        <v>58274</v>
      </c>
      <c r="AN143" s="39"/>
      <c r="AO143" s="142">
        <v>56017</v>
      </c>
      <c r="AP143" s="39"/>
      <c r="AQ143" s="142">
        <v>394476</v>
      </c>
      <c r="AR143" s="39"/>
      <c r="AS143" s="142">
        <v>354298</v>
      </c>
      <c r="AT143" s="39"/>
      <c r="AU143" s="142">
        <v>363844</v>
      </c>
      <c r="AV143" s="39"/>
      <c r="AW143" s="142">
        <v>364047</v>
      </c>
      <c r="AX143" s="39"/>
      <c r="AY143" s="142">
        <v>351760</v>
      </c>
      <c r="AZ143" s="39"/>
      <c r="BA143" s="142">
        <v>364750</v>
      </c>
      <c r="BB143" s="39"/>
      <c r="BC143" s="142">
        <v>348232</v>
      </c>
      <c r="BD143" s="39"/>
      <c r="BE143" s="142">
        <v>359599</v>
      </c>
      <c r="BF143" s="39"/>
      <c r="BG143" s="142">
        <v>355045</v>
      </c>
      <c r="BH143" s="39"/>
      <c r="BI143" s="142">
        <v>392737</v>
      </c>
      <c r="BJ143" s="39"/>
      <c r="BK143" s="142">
        <v>396706.28499999997</v>
      </c>
      <c r="BL143" s="39"/>
      <c r="BM143" s="142">
        <v>409780.52047000005</v>
      </c>
      <c r="BN143" s="39"/>
      <c r="BO143" s="142">
        <v>410465.03513999999</v>
      </c>
      <c r="BP143" s="39"/>
      <c r="BQ143" s="142">
        <v>402346.26581000001</v>
      </c>
      <c r="BR143" s="39"/>
      <c r="BS143" s="349">
        <v>429827000</v>
      </c>
      <c r="BT143" s="39"/>
      <c r="BU143" s="349">
        <v>414556901.13999999</v>
      </c>
      <c r="BV143" s="39"/>
      <c r="BW143" s="349">
        <v>579531000</v>
      </c>
      <c r="BX143" s="39"/>
      <c r="BY143" s="349">
        <v>949904000</v>
      </c>
      <c r="BZ143" s="39"/>
      <c r="CA143" s="349">
        <v>964038000</v>
      </c>
      <c r="CB143" s="39"/>
      <c r="CC143" s="349">
        <v>922669000</v>
      </c>
      <c r="CD143" s="39"/>
      <c r="CE143" s="349">
        <v>962673000</v>
      </c>
      <c r="CF143" s="39"/>
      <c r="CG143" s="349">
        <f>[16]BS_PT!$S$58</f>
        <v>549586000</v>
      </c>
      <c r="CH143" s="39"/>
      <c r="CI143" s="349">
        <v>579791000</v>
      </c>
      <c r="CJ143" s="39"/>
      <c r="CK143" s="349">
        <v>614073000</v>
      </c>
      <c r="CL143" s="39"/>
      <c r="CM143" s="349">
        <v>520480000</v>
      </c>
      <c r="CN143" s="39"/>
      <c r="CO143" s="349">
        <v>49684000</v>
      </c>
      <c r="CP143" s="39"/>
      <c r="CQ143" s="349">
        <v>411932000</v>
      </c>
      <c r="CR143" s="39"/>
      <c r="CS143" s="349">
        <v>420289000</v>
      </c>
      <c r="CT143" s="39"/>
      <c r="CU143" s="349">
        <v>410133000</v>
      </c>
      <c r="CV143" s="39"/>
      <c r="CW143" s="349">
        <v>385281000</v>
      </c>
      <c r="CX143" s="39"/>
      <c r="CY143" s="349">
        <v>400439000</v>
      </c>
      <c r="CZ143" s="39"/>
      <c r="DA143" s="349">
        <v>391387000</v>
      </c>
      <c r="DB143" s="39"/>
      <c r="DC143" s="535"/>
      <c r="DD143" s="39"/>
      <c r="DE143" s="349">
        <v>435194000</v>
      </c>
      <c r="DF143" s="39"/>
      <c r="DG143" s="349">
        <v>42184000</v>
      </c>
      <c r="DH143" s="39"/>
      <c r="DI143" s="116" t="s">
        <v>72</v>
      </c>
      <c r="DJ143" s="39"/>
      <c r="DK143" s="142">
        <v>66291</v>
      </c>
      <c r="DL143" s="39"/>
      <c r="DM143" s="142">
        <v>60245</v>
      </c>
      <c r="DN143" s="39"/>
      <c r="DO143" s="142">
        <v>54760</v>
      </c>
      <c r="DP143" s="39"/>
      <c r="DQ143" s="142">
        <v>580708</v>
      </c>
      <c r="DR143" s="39"/>
      <c r="DS143" s="142">
        <v>550645</v>
      </c>
      <c r="DT143" s="39"/>
      <c r="DU143" s="142">
        <v>550633</v>
      </c>
      <c r="DV143" s="39"/>
      <c r="DW143" s="142">
        <v>969745</v>
      </c>
      <c r="DX143" s="39"/>
      <c r="DY143" s="142">
        <v>921967</v>
      </c>
      <c r="DZ143" s="39"/>
      <c r="EA143" s="142">
        <v>666533</v>
      </c>
      <c r="EB143" s="39"/>
      <c r="EC143" s="142">
        <v>311102</v>
      </c>
      <c r="ED143" s="39"/>
      <c r="EE143" s="142">
        <v>316527</v>
      </c>
      <c r="EF143" s="39"/>
      <c r="EG143" s="142">
        <v>336314</v>
      </c>
      <c r="EH143" s="39"/>
      <c r="EI143" s="142">
        <v>360726</v>
      </c>
      <c r="EJ143" s="39"/>
      <c r="EK143" s="142">
        <v>406757</v>
      </c>
      <c r="EL143" s="39"/>
      <c r="EM143" s="142">
        <v>444576</v>
      </c>
      <c r="EN143" s="39"/>
      <c r="EO143" s="142">
        <v>474772</v>
      </c>
      <c r="EP143" s="39"/>
      <c r="EQ143" s="142">
        <v>557231</v>
      </c>
      <c r="ER143" s="39"/>
      <c r="ES143" s="142">
        <v>60523</v>
      </c>
      <c r="ET143" s="39"/>
      <c r="EU143" s="142">
        <v>58274</v>
      </c>
      <c r="EV143" s="39"/>
      <c r="EW143" s="142">
        <v>56017</v>
      </c>
      <c r="EX143" s="39"/>
      <c r="EY143" s="142">
        <v>394476</v>
      </c>
      <c r="EZ143" s="39"/>
      <c r="FA143" s="142">
        <v>354298</v>
      </c>
      <c r="FB143" s="39"/>
      <c r="FC143" s="142">
        <v>363844</v>
      </c>
      <c r="FD143" s="39"/>
      <c r="FE143" s="142">
        <v>364047</v>
      </c>
      <c r="FF143" s="39"/>
      <c r="FG143" s="142">
        <v>351760</v>
      </c>
      <c r="FH143" s="39"/>
      <c r="FI143" s="142">
        <v>364750</v>
      </c>
      <c r="FJ143" s="39"/>
      <c r="FK143" s="142">
        <v>348232</v>
      </c>
      <c r="FL143" s="39"/>
      <c r="FM143" s="142">
        <v>359599</v>
      </c>
      <c r="FN143" s="39"/>
      <c r="FO143" s="142">
        <v>355045</v>
      </c>
      <c r="FP143" s="39"/>
      <c r="FQ143" s="142">
        <v>392737</v>
      </c>
      <c r="FR143" s="39"/>
      <c r="FS143" s="142">
        <v>396706.28499999997</v>
      </c>
      <c r="FT143" s="39"/>
      <c r="FU143" s="142">
        <v>409780.52047000005</v>
      </c>
      <c r="FV143" s="39"/>
      <c r="FW143" s="142">
        <v>410465.03513999999</v>
      </c>
      <c r="FX143" s="39"/>
      <c r="FY143" s="142">
        <v>402346.26581000001</v>
      </c>
      <c r="FZ143" s="39"/>
      <c r="GA143" s="349">
        <v>429827000</v>
      </c>
      <c r="GB143" s="39"/>
      <c r="GC143" s="349">
        <v>414556901.13999999</v>
      </c>
      <c r="GD143" s="39"/>
      <c r="GE143" s="349">
        <f t="shared" ref="GE143:GE154" si="113">BW143</f>
        <v>579531000</v>
      </c>
      <c r="GF143" s="39"/>
      <c r="GG143" s="349">
        <f t="shared" ref="GG143:GG154" si="114">BY143</f>
        <v>949904000</v>
      </c>
      <c r="GH143" s="39"/>
      <c r="GI143" s="349">
        <f t="shared" ref="GI143:GI154" si="115">CA143</f>
        <v>964038000</v>
      </c>
      <c r="GJ143" s="39"/>
      <c r="GK143" s="349">
        <f t="shared" ref="GK143:GK154" si="116">CC143</f>
        <v>922669000</v>
      </c>
      <c r="GL143" s="39"/>
      <c r="GM143" s="349">
        <f t="shared" ref="GM143:GM154" si="117">CE143</f>
        <v>962673000</v>
      </c>
      <c r="GN143" s="39"/>
      <c r="GO143" s="349">
        <f t="shared" ref="GO143:GO154" si="118">CG143</f>
        <v>549586000</v>
      </c>
      <c r="GP143" s="39"/>
      <c r="GQ143" s="349">
        <f t="shared" ref="GQ143:GQ154" si="119">CI143</f>
        <v>579791000</v>
      </c>
      <c r="GR143" s="39"/>
      <c r="GS143" s="349">
        <f t="shared" ref="GS143:GS154" si="120">CK143</f>
        <v>614073000</v>
      </c>
      <c r="GT143" s="39"/>
      <c r="GU143" s="349">
        <f t="shared" ref="GU143:GU154" si="121">CM143</f>
        <v>520480000</v>
      </c>
      <c r="GV143" s="39"/>
      <c r="GW143" s="349">
        <f t="shared" ref="GW143:GW154" si="122">CO143</f>
        <v>49684000</v>
      </c>
      <c r="GX143" s="39"/>
      <c r="GY143" s="349">
        <f t="shared" ref="GY143:GY149" si="123">CQ143</f>
        <v>411932000</v>
      </c>
      <c r="GZ143" s="39"/>
      <c r="HA143" s="349">
        <f t="shared" ref="HA143:HA149" si="124">CS143</f>
        <v>420289000</v>
      </c>
      <c r="HB143" s="39"/>
      <c r="HC143" s="349">
        <f t="shared" ref="HC143:HC154" si="125">+CU143</f>
        <v>410133000</v>
      </c>
      <c r="HD143" s="39"/>
      <c r="HE143" s="349">
        <f t="shared" ref="HE143:HE154" si="126">+CW143</f>
        <v>385281000</v>
      </c>
      <c r="HF143" s="39"/>
      <c r="HG143" s="349">
        <f t="shared" ref="HG143:HG154" si="127">+CY143</f>
        <v>400439000</v>
      </c>
      <c r="HH143" s="39"/>
      <c r="HI143" s="349">
        <f t="shared" ref="HI143:HI154" si="128">+DA143</f>
        <v>391387000</v>
      </c>
      <c r="HJ143" s="39"/>
      <c r="HK143" s="535"/>
      <c r="HL143" s="39"/>
      <c r="HM143" s="349">
        <f t="shared" ref="HM143:HM154" si="129">+DE143</f>
        <v>435194000</v>
      </c>
      <c r="HN143" s="39"/>
      <c r="HO143" s="349">
        <f t="shared" ref="HO143:HO154" si="130">+DG143</f>
        <v>42184000</v>
      </c>
    </row>
    <row r="144" spans="1:223" ht="13.5" customHeight="1">
      <c r="A144" s="406" t="s">
        <v>50</v>
      </c>
      <c r="B144" s="38"/>
      <c r="C144" s="407">
        <v>1421250</v>
      </c>
      <c r="D144" s="38"/>
      <c r="E144" s="407">
        <v>1427807</v>
      </c>
      <c r="F144" s="38"/>
      <c r="G144" s="407">
        <v>1429954</v>
      </c>
      <c r="H144" s="38"/>
      <c r="I144" s="407">
        <v>1434697</v>
      </c>
      <c r="J144" s="38"/>
      <c r="K144" s="407">
        <v>1439244</v>
      </c>
      <c r="L144" s="38"/>
      <c r="M144" s="407">
        <v>1442857</v>
      </c>
      <c r="N144" s="38"/>
      <c r="O144" s="407">
        <v>1234758</v>
      </c>
      <c r="P144" s="38"/>
      <c r="Q144" s="407">
        <v>3419500</v>
      </c>
      <c r="R144" s="38"/>
      <c r="S144" s="407">
        <v>3456761</v>
      </c>
      <c r="T144" s="38"/>
      <c r="U144" s="407">
        <v>3480086</v>
      </c>
      <c r="V144" s="38"/>
      <c r="W144" s="407">
        <v>3273084</v>
      </c>
      <c r="X144" s="38"/>
      <c r="Y144" s="407">
        <v>3088889</v>
      </c>
      <c r="Z144" s="38"/>
      <c r="AA144" s="407">
        <v>3127058</v>
      </c>
      <c r="AB144" s="38"/>
      <c r="AC144" s="407">
        <v>3159398</v>
      </c>
      <c r="AD144" s="38"/>
      <c r="AE144" s="407">
        <v>2948751</v>
      </c>
      <c r="AF144" s="38"/>
      <c r="AG144" s="407">
        <v>2764816</v>
      </c>
      <c r="AH144" s="38"/>
      <c r="AI144" s="407">
        <v>2826699</v>
      </c>
      <c r="AJ144" s="38"/>
      <c r="AK144" s="407">
        <v>2870306</v>
      </c>
      <c r="AL144" s="38"/>
      <c r="AM144" s="407">
        <v>2897773</v>
      </c>
      <c r="AN144" s="38"/>
      <c r="AO144" s="407">
        <v>2751974</v>
      </c>
      <c r="AP144" s="38"/>
      <c r="AQ144" s="407">
        <v>2806184</v>
      </c>
      <c r="AR144" s="38"/>
      <c r="AS144" s="407">
        <v>2840857</v>
      </c>
      <c r="AT144" s="38"/>
      <c r="AU144" s="407">
        <v>2865512</v>
      </c>
      <c r="AV144" s="38"/>
      <c r="AW144" s="407">
        <v>2017040</v>
      </c>
      <c r="AX144" s="38"/>
      <c r="AY144" s="407">
        <v>2037057</v>
      </c>
      <c r="AZ144" s="38"/>
      <c r="BA144" s="407">
        <v>2047069</v>
      </c>
      <c r="BB144" s="38"/>
      <c r="BC144" s="407">
        <v>2055334</v>
      </c>
      <c r="BD144" s="38"/>
      <c r="BE144" s="407">
        <v>2243782</v>
      </c>
      <c r="BF144" s="38"/>
      <c r="BG144" s="407">
        <v>2265076</v>
      </c>
      <c r="BH144" s="38"/>
      <c r="BI144" s="407">
        <v>2288927</v>
      </c>
      <c r="BJ144" s="38"/>
      <c r="BK144" s="407">
        <v>2834216.1090000002</v>
      </c>
      <c r="BL144" s="38"/>
      <c r="BM144" s="408">
        <v>2461895.17777</v>
      </c>
      <c r="BN144" s="38"/>
      <c r="BO144" s="408">
        <v>2701190.5514099998</v>
      </c>
      <c r="BP144" s="38"/>
      <c r="BQ144" s="408">
        <v>3774996.2272700001</v>
      </c>
      <c r="BR144" s="38"/>
      <c r="BS144" s="409">
        <v>3496979000</v>
      </c>
      <c r="BT144" s="38"/>
      <c r="BU144" s="409">
        <v>4158832336.9299998</v>
      </c>
      <c r="BV144" s="38"/>
      <c r="BW144" s="409">
        <v>4499056000</v>
      </c>
      <c r="BX144" s="38"/>
      <c r="BY144" s="409">
        <v>4933448000</v>
      </c>
      <c r="BZ144" s="38"/>
      <c r="CA144" s="409">
        <v>4986140000</v>
      </c>
      <c r="CB144" s="38"/>
      <c r="CC144" s="409">
        <v>4857916000</v>
      </c>
      <c r="CD144" s="38"/>
      <c r="CE144" s="409">
        <v>4932262000</v>
      </c>
      <c r="CF144" s="38"/>
      <c r="CG144" s="409">
        <f>[16]BS_PT!$S$59</f>
        <v>5334721000</v>
      </c>
      <c r="CH144" s="38"/>
      <c r="CI144" s="409">
        <v>5454759000</v>
      </c>
      <c r="CJ144" s="38"/>
      <c r="CK144" s="409">
        <v>5225510000</v>
      </c>
      <c r="CL144" s="38"/>
      <c r="CM144" s="409">
        <v>6124026000</v>
      </c>
      <c r="CN144" s="38"/>
      <c r="CO144" s="409">
        <v>7552503000</v>
      </c>
      <c r="CP144" s="38"/>
      <c r="CQ144" s="409">
        <v>7347104000</v>
      </c>
      <c r="CR144" s="38"/>
      <c r="CS144" s="409">
        <v>7094889000</v>
      </c>
      <c r="CT144" s="38"/>
      <c r="CU144" s="409">
        <v>8130706000</v>
      </c>
      <c r="CV144" s="38"/>
      <c r="CW144" s="409">
        <v>8220391000</v>
      </c>
      <c r="CX144" s="38"/>
      <c r="CY144" s="409">
        <v>8499588000</v>
      </c>
      <c r="CZ144" s="38"/>
      <c r="DA144" s="409">
        <v>8154649000</v>
      </c>
      <c r="DB144" s="38"/>
      <c r="DC144" s="536"/>
      <c r="DD144" s="38"/>
      <c r="DE144" s="409">
        <v>8315286000</v>
      </c>
      <c r="DF144" s="38"/>
      <c r="DG144" s="409">
        <v>8359047000</v>
      </c>
      <c r="DH144" s="38"/>
      <c r="DI144" s="406" t="s">
        <v>96</v>
      </c>
      <c r="DJ144" s="38"/>
      <c r="DK144" s="407">
        <v>1421250</v>
      </c>
      <c r="DL144" s="38"/>
      <c r="DM144" s="407">
        <v>1427807</v>
      </c>
      <c r="DN144" s="38"/>
      <c r="DO144" s="407">
        <v>1429954</v>
      </c>
      <c r="DP144" s="38"/>
      <c r="DQ144" s="407">
        <v>1434697</v>
      </c>
      <c r="DR144" s="38"/>
      <c r="DS144" s="407">
        <v>1439244</v>
      </c>
      <c r="DT144" s="38"/>
      <c r="DU144" s="407">
        <v>1442857</v>
      </c>
      <c r="DV144" s="38"/>
      <c r="DW144" s="407">
        <v>1234758</v>
      </c>
      <c r="DX144" s="38"/>
      <c r="DY144" s="407">
        <v>3419500</v>
      </c>
      <c r="DZ144" s="38"/>
      <c r="EA144" s="407">
        <v>3456761</v>
      </c>
      <c r="EB144" s="38"/>
      <c r="EC144" s="407">
        <v>3480086</v>
      </c>
      <c r="ED144" s="38"/>
      <c r="EE144" s="407">
        <v>3273084</v>
      </c>
      <c r="EF144" s="38"/>
      <c r="EG144" s="407">
        <v>3088889</v>
      </c>
      <c r="EH144" s="38"/>
      <c r="EI144" s="407">
        <v>3127058</v>
      </c>
      <c r="EJ144" s="38"/>
      <c r="EK144" s="407">
        <v>3159398</v>
      </c>
      <c r="EL144" s="38"/>
      <c r="EM144" s="407">
        <v>2948751</v>
      </c>
      <c r="EN144" s="38"/>
      <c r="EO144" s="407">
        <v>2764816</v>
      </c>
      <c r="EP144" s="38"/>
      <c r="EQ144" s="407">
        <v>2826699</v>
      </c>
      <c r="ER144" s="38"/>
      <c r="ES144" s="407">
        <v>2870306</v>
      </c>
      <c r="ET144" s="38"/>
      <c r="EU144" s="407">
        <v>2897773</v>
      </c>
      <c r="EV144" s="38"/>
      <c r="EW144" s="407">
        <v>2751974</v>
      </c>
      <c r="EX144" s="38"/>
      <c r="EY144" s="407">
        <v>2806184</v>
      </c>
      <c r="EZ144" s="38"/>
      <c r="FA144" s="407">
        <v>2840857</v>
      </c>
      <c r="FB144" s="38"/>
      <c r="FC144" s="407">
        <v>2865512</v>
      </c>
      <c r="FD144" s="38"/>
      <c r="FE144" s="407">
        <v>2017040</v>
      </c>
      <c r="FF144" s="38"/>
      <c r="FG144" s="407">
        <v>2037057</v>
      </c>
      <c r="FH144" s="38"/>
      <c r="FI144" s="407">
        <v>2047069</v>
      </c>
      <c r="FJ144" s="38"/>
      <c r="FK144" s="407">
        <v>2055334</v>
      </c>
      <c r="FL144" s="38"/>
      <c r="FM144" s="407">
        <v>2243782</v>
      </c>
      <c r="FN144" s="38"/>
      <c r="FO144" s="407">
        <v>2265076</v>
      </c>
      <c r="FP144" s="38"/>
      <c r="FQ144" s="407">
        <v>2288927</v>
      </c>
      <c r="FR144" s="38"/>
      <c r="FS144" s="407">
        <v>2834216.1090000002</v>
      </c>
      <c r="FT144" s="38"/>
      <c r="FU144" s="407">
        <v>2461895.17777</v>
      </c>
      <c r="FV144" s="38"/>
      <c r="FW144" s="407">
        <v>2701190.5514099998</v>
      </c>
      <c r="FX144" s="38"/>
      <c r="FY144" s="407">
        <v>3774996.2272700001</v>
      </c>
      <c r="FZ144" s="38"/>
      <c r="GA144" s="409">
        <v>3496979000</v>
      </c>
      <c r="GB144" s="38"/>
      <c r="GC144" s="409">
        <v>4158832336.9299998</v>
      </c>
      <c r="GD144" s="38"/>
      <c r="GE144" s="409">
        <f t="shared" si="113"/>
        <v>4499056000</v>
      </c>
      <c r="GF144" s="38"/>
      <c r="GG144" s="409">
        <f t="shared" si="114"/>
        <v>4933448000</v>
      </c>
      <c r="GH144" s="38"/>
      <c r="GI144" s="409">
        <f t="shared" si="115"/>
        <v>4986140000</v>
      </c>
      <c r="GJ144" s="38"/>
      <c r="GK144" s="409">
        <f t="shared" si="116"/>
        <v>4857916000</v>
      </c>
      <c r="GL144" s="38"/>
      <c r="GM144" s="409">
        <f t="shared" si="117"/>
        <v>4932262000</v>
      </c>
      <c r="GN144" s="38"/>
      <c r="GO144" s="409">
        <f t="shared" si="118"/>
        <v>5334721000</v>
      </c>
      <c r="GP144" s="38"/>
      <c r="GQ144" s="409">
        <f t="shared" si="119"/>
        <v>5454759000</v>
      </c>
      <c r="GR144" s="38"/>
      <c r="GS144" s="409">
        <f t="shared" si="120"/>
        <v>5225510000</v>
      </c>
      <c r="GT144" s="38"/>
      <c r="GU144" s="409">
        <f t="shared" si="121"/>
        <v>6124026000</v>
      </c>
      <c r="GV144" s="38"/>
      <c r="GW144" s="409">
        <f t="shared" si="122"/>
        <v>7552503000</v>
      </c>
      <c r="GX144" s="38"/>
      <c r="GY144" s="409">
        <f t="shared" si="123"/>
        <v>7347104000</v>
      </c>
      <c r="GZ144" s="38"/>
      <c r="HA144" s="409">
        <f t="shared" si="124"/>
        <v>7094889000</v>
      </c>
      <c r="HB144" s="38"/>
      <c r="HC144" s="409">
        <f t="shared" si="125"/>
        <v>8130706000</v>
      </c>
      <c r="HD144" s="38"/>
      <c r="HE144" s="409">
        <f t="shared" si="126"/>
        <v>8220391000</v>
      </c>
      <c r="HF144" s="38"/>
      <c r="HG144" s="409">
        <f t="shared" si="127"/>
        <v>8499588000</v>
      </c>
      <c r="HH144" s="38"/>
      <c r="HI144" s="409">
        <f t="shared" si="128"/>
        <v>8154649000</v>
      </c>
      <c r="HJ144" s="38"/>
      <c r="HK144" s="536"/>
      <c r="HL144" s="38"/>
      <c r="HM144" s="409">
        <f t="shared" si="129"/>
        <v>8315286000</v>
      </c>
      <c r="HN144" s="38"/>
      <c r="HO144" s="409">
        <f t="shared" si="130"/>
        <v>8359047000</v>
      </c>
    </row>
    <row r="145" spans="1:223" ht="13.5" customHeight="1">
      <c r="A145" s="116" t="s">
        <v>514</v>
      </c>
      <c r="B145" s="39"/>
      <c r="C145" s="142"/>
      <c r="D145" s="39"/>
      <c r="E145" s="142"/>
      <c r="F145" s="39"/>
      <c r="G145" s="142"/>
      <c r="H145" s="39"/>
      <c r="I145" s="142"/>
      <c r="J145" s="39"/>
      <c r="K145" s="142"/>
      <c r="L145" s="39"/>
      <c r="M145" s="142"/>
      <c r="N145" s="39"/>
      <c r="O145" s="142"/>
      <c r="P145" s="39"/>
      <c r="Q145" s="142"/>
      <c r="R145" s="39"/>
      <c r="S145" s="142"/>
      <c r="T145" s="39"/>
      <c r="U145" s="142"/>
      <c r="V145" s="39"/>
      <c r="W145" s="142"/>
      <c r="X145" s="39"/>
      <c r="Y145" s="142"/>
      <c r="Z145" s="39"/>
      <c r="AA145" s="142"/>
      <c r="AB145" s="39"/>
      <c r="AC145" s="142"/>
      <c r="AD145" s="39"/>
      <c r="AE145" s="142"/>
      <c r="AF145" s="39"/>
      <c r="AG145" s="142"/>
      <c r="AH145" s="39"/>
      <c r="AI145" s="142"/>
      <c r="AJ145" s="39"/>
      <c r="AK145" s="142"/>
      <c r="AL145" s="39"/>
      <c r="AM145" s="142"/>
      <c r="AN145" s="39"/>
      <c r="AO145" s="142"/>
      <c r="AP145" s="39"/>
      <c r="AQ145" s="142"/>
      <c r="AR145" s="39"/>
      <c r="AS145" s="142"/>
      <c r="AT145" s="39"/>
      <c r="AU145" s="142"/>
      <c r="AV145" s="39"/>
      <c r="AW145" s="142"/>
      <c r="AX145" s="39"/>
      <c r="AY145" s="142"/>
      <c r="AZ145" s="39"/>
      <c r="BA145" s="142"/>
      <c r="BB145" s="39"/>
      <c r="BC145" s="142"/>
      <c r="BD145" s="39"/>
      <c r="BE145" s="142"/>
      <c r="BF145" s="39"/>
      <c r="BG145" s="142"/>
      <c r="BH145" s="39"/>
      <c r="BI145" s="142"/>
      <c r="BJ145" s="39"/>
      <c r="BK145" s="142"/>
      <c r="BL145" s="39"/>
      <c r="BM145" s="142"/>
      <c r="BN145" s="39"/>
      <c r="BO145" s="142">
        <v>0</v>
      </c>
      <c r="BP145" s="39"/>
      <c r="BQ145" s="142">
        <v>0</v>
      </c>
      <c r="BR145" s="39"/>
      <c r="BS145" s="349">
        <v>0</v>
      </c>
      <c r="BT145" s="39"/>
      <c r="BU145" s="349">
        <v>0</v>
      </c>
      <c r="BV145" s="39"/>
      <c r="BW145" s="349" t="s">
        <v>274</v>
      </c>
      <c r="BX145" s="39"/>
      <c r="BY145" s="349"/>
      <c r="BZ145" s="39"/>
      <c r="CA145" s="349"/>
      <c r="CB145" s="39"/>
      <c r="CC145" s="349"/>
      <c r="CD145" s="39"/>
      <c r="CE145" s="349"/>
      <c r="CF145" s="39"/>
      <c r="CG145" s="349"/>
      <c r="CH145" s="39"/>
      <c r="CI145" s="349">
        <v>-1000</v>
      </c>
      <c r="CJ145" s="39"/>
      <c r="CK145" s="349">
        <v>0</v>
      </c>
      <c r="CL145" s="39"/>
      <c r="CM145" s="349"/>
      <c r="CN145" s="39"/>
      <c r="CO145" s="349">
        <v>0</v>
      </c>
      <c r="CP145" s="39"/>
      <c r="CQ145" s="349">
        <v>0</v>
      </c>
      <c r="CR145" s="39"/>
      <c r="CS145" s="349">
        <v>0</v>
      </c>
      <c r="CT145" s="39"/>
      <c r="CU145" s="349">
        <v>0</v>
      </c>
      <c r="CV145" s="39"/>
      <c r="CW145" s="349">
        <v>0</v>
      </c>
      <c r="CX145" s="39"/>
      <c r="CY145" s="349">
        <v>0</v>
      </c>
      <c r="CZ145" s="39"/>
      <c r="DA145" s="349">
        <v>0</v>
      </c>
      <c r="DB145" s="39"/>
      <c r="DC145" s="535"/>
      <c r="DD145" s="39"/>
      <c r="DE145" s="349"/>
      <c r="DF145" s="39"/>
      <c r="DG145" s="349"/>
      <c r="DH145" s="39"/>
      <c r="DI145" s="116" t="s">
        <v>526</v>
      </c>
      <c r="DJ145" s="39"/>
      <c r="DK145" s="142"/>
      <c r="DL145" s="39"/>
      <c r="DM145" s="142"/>
      <c r="DN145" s="39"/>
      <c r="DO145" s="142"/>
      <c r="DP145" s="39"/>
      <c r="DQ145" s="142"/>
      <c r="DR145" s="39"/>
      <c r="DS145" s="142"/>
      <c r="DT145" s="39"/>
      <c r="DU145" s="142"/>
      <c r="DV145" s="39"/>
      <c r="DW145" s="142"/>
      <c r="DX145" s="39"/>
      <c r="DY145" s="142"/>
      <c r="DZ145" s="39"/>
      <c r="EA145" s="142"/>
      <c r="EB145" s="39"/>
      <c r="EC145" s="142"/>
      <c r="ED145" s="39"/>
      <c r="EE145" s="142"/>
      <c r="EF145" s="39"/>
      <c r="EG145" s="142"/>
      <c r="EH145" s="39"/>
      <c r="EI145" s="142"/>
      <c r="EJ145" s="39"/>
      <c r="EK145" s="142"/>
      <c r="EL145" s="39"/>
      <c r="EM145" s="142"/>
      <c r="EN145" s="39"/>
      <c r="EO145" s="142"/>
      <c r="EP145" s="39"/>
      <c r="EQ145" s="142"/>
      <c r="ER145" s="39"/>
      <c r="ES145" s="142"/>
      <c r="ET145" s="39"/>
      <c r="EU145" s="142"/>
      <c r="EV145" s="39"/>
      <c r="EW145" s="142"/>
      <c r="EX145" s="39"/>
      <c r="EY145" s="142"/>
      <c r="EZ145" s="39"/>
      <c r="FA145" s="142"/>
      <c r="FB145" s="39"/>
      <c r="FC145" s="142"/>
      <c r="FD145" s="39"/>
      <c r="FE145" s="142">
        <v>0</v>
      </c>
      <c r="FF145" s="39"/>
      <c r="FG145" s="142"/>
      <c r="FH145" s="39"/>
      <c r="FI145" s="142"/>
      <c r="FJ145" s="39"/>
      <c r="FK145" s="142"/>
      <c r="FL145" s="39"/>
      <c r="FM145" s="142"/>
      <c r="FN145" s="39"/>
      <c r="FO145" s="142"/>
      <c r="FP145" s="39"/>
      <c r="FQ145" s="142"/>
      <c r="FR145" s="39"/>
      <c r="FS145" s="142"/>
      <c r="FT145" s="39"/>
      <c r="FU145" s="142">
        <v>0</v>
      </c>
      <c r="FV145" s="39"/>
      <c r="FW145" s="142">
        <v>0</v>
      </c>
      <c r="FX145" s="39"/>
      <c r="FY145" s="142">
        <v>0</v>
      </c>
      <c r="FZ145" s="39"/>
      <c r="GA145" s="349">
        <v>0</v>
      </c>
      <c r="GB145" s="39"/>
      <c r="GC145" s="349">
        <v>0</v>
      </c>
      <c r="GD145" s="39"/>
      <c r="GE145" s="349" t="str">
        <f t="shared" si="113"/>
        <v>-</v>
      </c>
      <c r="GF145" s="39"/>
      <c r="GG145" s="349">
        <f t="shared" si="114"/>
        <v>0</v>
      </c>
      <c r="GH145" s="39"/>
      <c r="GI145" s="349">
        <f t="shared" si="115"/>
        <v>0</v>
      </c>
      <c r="GJ145" s="39"/>
      <c r="GK145" s="349">
        <f t="shared" si="116"/>
        <v>0</v>
      </c>
      <c r="GL145" s="39"/>
      <c r="GM145" s="349">
        <f t="shared" si="117"/>
        <v>0</v>
      </c>
      <c r="GN145" s="39"/>
      <c r="GO145" s="349">
        <f t="shared" si="118"/>
        <v>0</v>
      </c>
      <c r="GP145" s="39"/>
      <c r="GQ145" s="349">
        <f t="shared" si="119"/>
        <v>-1000</v>
      </c>
      <c r="GR145" s="39"/>
      <c r="GS145" s="349">
        <f t="shared" si="120"/>
        <v>0</v>
      </c>
      <c r="GT145" s="39"/>
      <c r="GU145" s="349">
        <f t="shared" si="121"/>
        <v>0</v>
      </c>
      <c r="GV145" s="39"/>
      <c r="GW145" s="349">
        <f t="shared" si="122"/>
        <v>0</v>
      </c>
      <c r="GX145" s="39"/>
      <c r="GY145" s="349">
        <f t="shared" si="123"/>
        <v>0</v>
      </c>
      <c r="GZ145" s="39"/>
      <c r="HA145" s="349">
        <f t="shared" si="124"/>
        <v>0</v>
      </c>
      <c r="HB145" s="39"/>
      <c r="HC145" s="349">
        <f t="shared" si="125"/>
        <v>0</v>
      </c>
      <c r="HD145" s="39"/>
      <c r="HE145" s="349">
        <f t="shared" si="126"/>
        <v>0</v>
      </c>
      <c r="HF145" s="39"/>
      <c r="HG145" s="349">
        <f t="shared" si="127"/>
        <v>0</v>
      </c>
      <c r="HH145" s="39"/>
      <c r="HI145" s="349">
        <f t="shared" si="128"/>
        <v>0</v>
      </c>
      <c r="HJ145" s="39"/>
      <c r="HK145" s="535"/>
      <c r="HL145" s="39"/>
      <c r="HM145" s="349">
        <f t="shared" si="129"/>
        <v>0</v>
      </c>
      <c r="HN145" s="39"/>
      <c r="HO145" s="349">
        <f t="shared" si="130"/>
        <v>0</v>
      </c>
    </row>
    <row r="146" spans="1:223" ht="13.5" customHeight="1">
      <c r="A146" s="406" t="s">
        <v>339</v>
      </c>
      <c r="B146" s="38"/>
      <c r="C146" s="407"/>
      <c r="D146" s="38"/>
      <c r="E146" s="407"/>
      <c r="F146" s="38"/>
      <c r="G146" s="407"/>
      <c r="H146" s="38"/>
      <c r="I146" s="407"/>
      <c r="J146" s="38"/>
      <c r="K146" s="407"/>
      <c r="L146" s="38"/>
      <c r="M146" s="407"/>
      <c r="N146" s="38"/>
      <c r="O146" s="407"/>
      <c r="P146" s="38"/>
      <c r="Q146" s="407"/>
      <c r="R146" s="38"/>
      <c r="S146" s="407"/>
      <c r="T146" s="38"/>
      <c r="U146" s="407"/>
      <c r="V146" s="38"/>
      <c r="W146" s="407"/>
      <c r="X146" s="38"/>
      <c r="Y146" s="407"/>
      <c r="Z146" s="38"/>
      <c r="AA146" s="407"/>
      <c r="AB146" s="38"/>
      <c r="AC146" s="407"/>
      <c r="AD146" s="38"/>
      <c r="AE146" s="407"/>
      <c r="AF146" s="38"/>
      <c r="AG146" s="407"/>
      <c r="AH146" s="38"/>
      <c r="AI146" s="407"/>
      <c r="AJ146" s="38"/>
      <c r="AK146" s="407"/>
      <c r="AL146" s="38"/>
      <c r="AM146" s="407"/>
      <c r="AN146" s="38"/>
      <c r="AO146" s="407"/>
      <c r="AP146" s="38"/>
      <c r="AQ146" s="407"/>
      <c r="AR146" s="38"/>
      <c r="AS146" s="407">
        <v>62889</v>
      </c>
      <c r="AT146" s="38"/>
      <c r="AU146" s="407">
        <v>49357</v>
      </c>
      <c r="AV146" s="38"/>
      <c r="AW146" s="407">
        <v>45475</v>
      </c>
      <c r="AX146" s="38"/>
      <c r="AY146" s="407">
        <v>53315</v>
      </c>
      <c r="AZ146" s="38"/>
      <c r="BA146" s="407">
        <v>36792</v>
      </c>
      <c r="BB146" s="38"/>
      <c r="BC146" s="407">
        <v>48790</v>
      </c>
      <c r="BD146" s="38"/>
      <c r="BE146" s="407">
        <v>34243</v>
      </c>
      <c r="BF146" s="38"/>
      <c r="BG146" s="407">
        <v>35096</v>
      </c>
      <c r="BH146" s="38"/>
      <c r="BI146" s="407">
        <v>0</v>
      </c>
      <c r="BJ146" s="38"/>
      <c r="BK146" s="407">
        <v>0</v>
      </c>
      <c r="BL146" s="38"/>
      <c r="BM146" s="408">
        <v>0</v>
      </c>
      <c r="BN146" s="38"/>
      <c r="BO146" s="408">
        <v>0</v>
      </c>
      <c r="BP146" s="38"/>
      <c r="BQ146" s="408">
        <v>0</v>
      </c>
      <c r="BR146" s="38"/>
      <c r="BS146" s="409">
        <v>3096000</v>
      </c>
      <c r="BT146" s="38"/>
      <c r="BU146" s="409">
        <v>1271162.57</v>
      </c>
      <c r="BV146" s="38"/>
      <c r="BW146" s="409">
        <v>21019000</v>
      </c>
      <c r="BX146" s="38"/>
      <c r="BY146" s="409">
        <v>26210000</v>
      </c>
      <c r="BZ146" s="38"/>
      <c r="CA146" s="409">
        <v>26501000</v>
      </c>
      <c r="CB146" s="38"/>
      <c r="CC146" s="409">
        <v>47061000</v>
      </c>
      <c r="CD146" s="38"/>
      <c r="CE146" s="409">
        <v>34503000</v>
      </c>
      <c r="CF146" s="38"/>
      <c r="CG146" s="409">
        <f>[16]BS_PT!$S$61</f>
        <v>36219000</v>
      </c>
      <c r="CH146" s="38"/>
      <c r="CI146" s="409">
        <v>30598000</v>
      </c>
      <c r="CJ146" s="38"/>
      <c r="CK146" s="409">
        <v>33679000</v>
      </c>
      <c r="CL146" s="38"/>
      <c r="CM146" s="409">
        <v>37967000</v>
      </c>
      <c r="CN146" s="38"/>
      <c r="CO146" s="409">
        <v>47343000</v>
      </c>
      <c r="CP146" s="38"/>
      <c r="CQ146" s="409">
        <v>34359000</v>
      </c>
      <c r="CR146" s="38"/>
      <c r="CS146" s="409">
        <v>46237000</v>
      </c>
      <c r="CT146" s="38"/>
      <c r="CU146" s="409">
        <v>56118000</v>
      </c>
      <c r="CV146" s="38"/>
      <c r="CW146" s="409">
        <v>119304000</v>
      </c>
      <c r="CX146" s="38"/>
      <c r="CY146" s="409">
        <v>94908000</v>
      </c>
      <c r="CZ146" s="38"/>
      <c r="DA146" s="409">
        <v>135578000</v>
      </c>
      <c r="DB146" s="38"/>
      <c r="DC146" s="536"/>
      <c r="DD146" s="38"/>
      <c r="DE146" s="409">
        <v>113179000</v>
      </c>
      <c r="DF146" s="38"/>
      <c r="DG146" s="409">
        <v>100610000</v>
      </c>
      <c r="DH146" s="38"/>
      <c r="DI146" s="406" t="s">
        <v>253</v>
      </c>
      <c r="DJ146" s="38"/>
      <c r="DK146" s="407">
        <v>0</v>
      </c>
      <c r="DL146" s="38"/>
      <c r="DM146" s="407">
        <v>0</v>
      </c>
      <c r="DN146" s="38"/>
      <c r="DO146" s="407">
        <v>0</v>
      </c>
      <c r="DP146" s="38"/>
      <c r="DQ146" s="407">
        <v>0</v>
      </c>
      <c r="DR146" s="38"/>
      <c r="DS146" s="407">
        <v>0</v>
      </c>
      <c r="DT146" s="38"/>
      <c r="DU146" s="407">
        <v>0</v>
      </c>
      <c r="DV146" s="38"/>
      <c r="DW146" s="407">
        <v>0</v>
      </c>
      <c r="DX146" s="38"/>
      <c r="DY146" s="407">
        <v>0</v>
      </c>
      <c r="DZ146" s="38"/>
      <c r="EA146" s="407">
        <v>0</v>
      </c>
      <c r="EB146" s="38"/>
      <c r="EC146" s="407">
        <v>0</v>
      </c>
      <c r="ED146" s="38"/>
      <c r="EE146" s="407">
        <v>0</v>
      </c>
      <c r="EF146" s="38"/>
      <c r="EG146" s="407">
        <v>0</v>
      </c>
      <c r="EH146" s="38"/>
      <c r="EI146" s="407">
        <v>0</v>
      </c>
      <c r="EJ146" s="38"/>
      <c r="EK146" s="407">
        <v>0</v>
      </c>
      <c r="EL146" s="38"/>
      <c r="EM146" s="407">
        <v>0</v>
      </c>
      <c r="EN146" s="38"/>
      <c r="EO146" s="407">
        <v>0</v>
      </c>
      <c r="EP146" s="38"/>
      <c r="EQ146" s="407">
        <v>0</v>
      </c>
      <c r="ER146" s="38"/>
      <c r="ES146" s="407">
        <v>0</v>
      </c>
      <c r="ET146" s="38"/>
      <c r="EU146" s="407">
        <v>0</v>
      </c>
      <c r="EV146" s="38"/>
      <c r="EW146" s="407">
        <v>0</v>
      </c>
      <c r="EX146" s="38"/>
      <c r="EY146" s="407">
        <v>0</v>
      </c>
      <c r="EZ146" s="38"/>
      <c r="FA146" s="407">
        <v>62889</v>
      </c>
      <c r="FB146" s="38"/>
      <c r="FC146" s="407">
        <v>49357</v>
      </c>
      <c r="FD146" s="38"/>
      <c r="FE146" s="407">
        <v>45475</v>
      </c>
      <c r="FF146" s="38"/>
      <c r="FG146" s="407">
        <v>53315</v>
      </c>
      <c r="FH146" s="38"/>
      <c r="FI146" s="407">
        <v>36792</v>
      </c>
      <c r="FJ146" s="38"/>
      <c r="FK146" s="407">
        <v>48790</v>
      </c>
      <c r="FL146" s="38"/>
      <c r="FM146" s="407">
        <v>34243</v>
      </c>
      <c r="FN146" s="38"/>
      <c r="FO146" s="407">
        <v>35096</v>
      </c>
      <c r="FP146" s="38"/>
      <c r="FQ146" s="407">
        <v>0</v>
      </c>
      <c r="FR146" s="38"/>
      <c r="FS146" s="407">
        <v>0</v>
      </c>
      <c r="FT146" s="38"/>
      <c r="FU146" s="407">
        <v>0</v>
      </c>
      <c r="FV146" s="38"/>
      <c r="FW146" s="407">
        <v>0</v>
      </c>
      <c r="FX146" s="38"/>
      <c r="FY146" s="407">
        <v>0</v>
      </c>
      <c r="FZ146" s="38"/>
      <c r="GA146" s="409">
        <v>3096000</v>
      </c>
      <c r="GB146" s="38"/>
      <c r="GC146" s="409">
        <v>1271162.57</v>
      </c>
      <c r="GD146" s="38"/>
      <c r="GE146" s="409">
        <f t="shared" si="113"/>
        <v>21019000</v>
      </c>
      <c r="GF146" s="38"/>
      <c r="GG146" s="409">
        <f t="shared" si="114"/>
        <v>26210000</v>
      </c>
      <c r="GH146" s="38"/>
      <c r="GI146" s="409">
        <f t="shared" si="115"/>
        <v>26501000</v>
      </c>
      <c r="GJ146" s="38"/>
      <c r="GK146" s="409">
        <f t="shared" si="116"/>
        <v>47061000</v>
      </c>
      <c r="GL146" s="38"/>
      <c r="GM146" s="409">
        <f t="shared" si="117"/>
        <v>34503000</v>
      </c>
      <c r="GN146" s="38"/>
      <c r="GO146" s="409">
        <f t="shared" si="118"/>
        <v>36219000</v>
      </c>
      <c r="GP146" s="38"/>
      <c r="GQ146" s="409">
        <f t="shared" si="119"/>
        <v>30598000</v>
      </c>
      <c r="GR146" s="38"/>
      <c r="GS146" s="409">
        <f t="shared" si="120"/>
        <v>33679000</v>
      </c>
      <c r="GT146" s="38"/>
      <c r="GU146" s="409">
        <f t="shared" si="121"/>
        <v>37967000</v>
      </c>
      <c r="GV146" s="38"/>
      <c r="GW146" s="409">
        <f t="shared" si="122"/>
        <v>47343000</v>
      </c>
      <c r="GX146" s="38"/>
      <c r="GY146" s="409">
        <f t="shared" si="123"/>
        <v>34359000</v>
      </c>
      <c r="GZ146" s="38"/>
      <c r="HA146" s="409">
        <f t="shared" si="124"/>
        <v>46237000</v>
      </c>
      <c r="HB146" s="38"/>
      <c r="HC146" s="409">
        <f t="shared" si="125"/>
        <v>56118000</v>
      </c>
      <c r="HD146" s="38"/>
      <c r="HE146" s="409">
        <f t="shared" si="126"/>
        <v>119304000</v>
      </c>
      <c r="HF146" s="38"/>
      <c r="HG146" s="409">
        <f t="shared" si="127"/>
        <v>94908000</v>
      </c>
      <c r="HH146" s="38"/>
      <c r="HI146" s="409">
        <f t="shared" si="128"/>
        <v>135578000</v>
      </c>
      <c r="HJ146" s="38"/>
      <c r="HK146" s="536"/>
      <c r="HL146" s="38"/>
      <c r="HM146" s="409">
        <f t="shared" si="129"/>
        <v>113179000</v>
      </c>
      <c r="HN146" s="38"/>
      <c r="HO146" s="409">
        <f t="shared" si="130"/>
        <v>100610000</v>
      </c>
    </row>
    <row r="147" spans="1:223" ht="13.5" customHeight="1">
      <c r="A147" s="116" t="s">
        <v>301</v>
      </c>
      <c r="B147" s="39"/>
      <c r="C147" s="142">
        <v>0</v>
      </c>
      <c r="D147" s="39"/>
      <c r="E147" s="142">
        <v>0</v>
      </c>
      <c r="F147" s="39"/>
      <c r="G147" s="142">
        <v>0</v>
      </c>
      <c r="H147" s="39"/>
      <c r="I147" s="142">
        <v>56254</v>
      </c>
      <c r="J147" s="39"/>
      <c r="K147" s="142">
        <v>60744.580999999998</v>
      </c>
      <c r="L147" s="39"/>
      <c r="M147" s="142">
        <v>55758</v>
      </c>
      <c r="N147" s="39"/>
      <c r="O147" s="142">
        <v>0</v>
      </c>
      <c r="P147" s="39"/>
      <c r="Q147" s="142">
        <v>0</v>
      </c>
      <c r="R147" s="39"/>
      <c r="S147" s="142">
        <v>26397</v>
      </c>
      <c r="T147" s="39"/>
      <c r="U147" s="142">
        <v>12960</v>
      </c>
      <c r="V147" s="39"/>
      <c r="W147" s="142" t="s">
        <v>274</v>
      </c>
      <c r="X147" s="39"/>
      <c r="Y147" s="142">
        <v>0</v>
      </c>
      <c r="Z147" s="39"/>
      <c r="AA147" s="142"/>
      <c r="AB147" s="39"/>
      <c r="AC147" s="142"/>
      <c r="AD147" s="39"/>
      <c r="AE147" s="142"/>
      <c r="AF147" s="39"/>
      <c r="AG147" s="142"/>
      <c r="AH147" s="39"/>
      <c r="AI147" s="142"/>
      <c r="AJ147" s="39"/>
      <c r="AK147" s="142">
        <v>0</v>
      </c>
      <c r="AL147" s="39"/>
      <c r="AM147" s="142">
        <v>143907</v>
      </c>
      <c r="AN147" s="39"/>
      <c r="AO147" s="142">
        <v>242600</v>
      </c>
      <c r="AP147" s="39"/>
      <c r="AQ147" s="142">
        <v>160670</v>
      </c>
      <c r="AR147" s="39"/>
      <c r="AS147" s="142">
        <v>172114</v>
      </c>
      <c r="AT147" s="39"/>
      <c r="AU147" s="142">
        <v>196633</v>
      </c>
      <c r="AV147" s="39"/>
      <c r="AW147" s="142">
        <v>239372</v>
      </c>
      <c r="AX147" s="39"/>
      <c r="AY147" s="142">
        <v>264251</v>
      </c>
      <c r="AZ147" s="39"/>
      <c r="BA147" s="142">
        <v>269825</v>
      </c>
      <c r="BB147" s="39"/>
      <c r="BC147" s="142">
        <v>288209</v>
      </c>
      <c r="BD147" s="39"/>
      <c r="BE147" s="142">
        <v>23463</v>
      </c>
      <c r="BF147" s="39"/>
      <c r="BG147" s="142">
        <v>25301</v>
      </c>
      <c r="BH147" s="39"/>
      <c r="BI147" s="142">
        <v>26869</v>
      </c>
      <c r="BJ147" s="39"/>
      <c r="BK147" s="142">
        <v>28912.064999999999</v>
      </c>
      <c r="BL147" s="39"/>
      <c r="BM147" s="142">
        <v>29599.57876</v>
      </c>
      <c r="BN147" s="39"/>
      <c r="BO147" s="142">
        <v>32964.199420000004</v>
      </c>
      <c r="BP147" s="39"/>
      <c r="BQ147" s="142">
        <v>36273.464630000002</v>
      </c>
      <c r="BR147" s="39"/>
      <c r="BS147" s="349">
        <v>37491000</v>
      </c>
      <c r="BT147" s="39"/>
      <c r="BU147" s="349">
        <v>49726000</v>
      </c>
      <c r="BV147" s="39"/>
      <c r="BW147" s="349">
        <v>79222000</v>
      </c>
      <c r="BX147" s="39"/>
      <c r="BY147" s="349">
        <v>83429000</v>
      </c>
      <c r="BZ147" s="39"/>
      <c r="CA147" s="349">
        <v>85682000</v>
      </c>
      <c r="CB147" s="39"/>
      <c r="CC147" s="349">
        <v>80822000</v>
      </c>
      <c r="CD147" s="39"/>
      <c r="CE147" s="349">
        <v>95701000</v>
      </c>
      <c r="CF147" s="39"/>
      <c r="CG147" s="349">
        <f>[16]BS_PT!$S$62</f>
        <v>120163000</v>
      </c>
      <c r="CH147" s="39"/>
      <c r="CI147" s="349">
        <v>81698000</v>
      </c>
      <c r="CJ147" s="39"/>
      <c r="CK147" s="349">
        <v>166727000</v>
      </c>
      <c r="CL147" s="39"/>
      <c r="CM147" s="349">
        <v>188115000</v>
      </c>
      <c r="CN147" s="39"/>
      <c r="CO147" s="349">
        <v>204353000</v>
      </c>
      <c r="CP147" s="39"/>
      <c r="CQ147" s="349">
        <v>231611000</v>
      </c>
      <c r="CR147" s="39"/>
      <c r="CS147" s="349">
        <v>133655000</v>
      </c>
      <c r="CT147" s="39"/>
      <c r="CU147" s="349">
        <v>158894000</v>
      </c>
      <c r="CV147" s="39"/>
      <c r="CW147" s="349">
        <v>173976000</v>
      </c>
      <c r="CX147" s="39"/>
      <c r="CY147" s="349">
        <v>152076000</v>
      </c>
      <c r="CZ147" s="39"/>
      <c r="DA147" s="409">
        <v>143704000</v>
      </c>
      <c r="DB147" s="39"/>
      <c r="DC147" s="535"/>
      <c r="DD147" s="39"/>
      <c r="DE147" s="349">
        <v>52991000</v>
      </c>
      <c r="DF147" s="39"/>
      <c r="DG147" s="349">
        <v>57518000</v>
      </c>
      <c r="DH147" s="39"/>
      <c r="DI147" s="116" t="s">
        <v>450</v>
      </c>
      <c r="DJ147" s="39"/>
      <c r="DK147" s="142">
        <v>0</v>
      </c>
      <c r="DL147" s="39"/>
      <c r="DM147" s="142">
        <v>0</v>
      </c>
      <c r="DN147" s="39"/>
      <c r="DO147" s="142">
        <v>0</v>
      </c>
      <c r="DP147" s="39"/>
      <c r="DQ147" s="142">
        <v>56254</v>
      </c>
      <c r="DR147" s="39"/>
      <c r="DS147" s="142">
        <v>60744.580999999998</v>
      </c>
      <c r="DT147" s="39"/>
      <c r="DU147" s="142">
        <v>55758</v>
      </c>
      <c r="DV147" s="39"/>
      <c r="DW147" s="142">
        <v>0</v>
      </c>
      <c r="DX147" s="39"/>
      <c r="DY147" s="142">
        <v>0</v>
      </c>
      <c r="DZ147" s="39"/>
      <c r="EA147" s="142">
        <v>26397</v>
      </c>
      <c r="EB147" s="39"/>
      <c r="EC147" s="142">
        <v>12960</v>
      </c>
      <c r="ED147" s="39"/>
      <c r="EE147" s="142" t="s">
        <v>274</v>
      </c>
      <c r="EF147" s="39"/>
      <c r="EG147" s="142">
        <v>0</v>
      </c>
      <c r="EH147" s="39"/>
      <c r="EI147" s="142">
        <v>0</v>
      </c>
      <c r="EJ147" s="39"/>
      <c r="EK147" s="142">
        <v>0</v>
      </c>
      <c r="EL147" s="39"/>
      <c r="EM147" s="142">
        <v>0</v>
      </c>
      <c r="EN147" s="39"/>
      <c r="EO147" s="142">
        <v>0</v>
      </c>
      <c r="EP147" s="39"/>
      <c r="EQ147" s="142">
        <v>0</v>
      </c>
      <c r="ER147" s="39"/>
      <c r="ES147" s="142">
        <v>0</v>
      </c>
      <c r="ET147" s="39"/>
      <c r="EU147" s="142">
        <v>143907</v>
      </c>
      <c r="EV147" s="39"/>
      <c r="EW147" s="142">
        <v>242600</v>
      </c>
      <c r="EX147" s="39"/>
      <c r="EY147" s="142">
        <v>160670</v>
      </c>
      <c r="EZ147" s="39"/>
      <c r="FA147" s="142">
        <v>172114</v>
      </c>
      <c r="FB147" s="39"/>
      <c r="FC147" s="142">
        <v>196633</v>
      </c>
      <c r="FD147" s="39"/>
      <c r="FE147" s="142">
        <v>239372</v>
      </c>
      <c r="FF147" s="39"/>
      <c r="FG147" s="142">
        <v>264251</v>
      </c>
      <c r="FH147" s="39"/>
      <c r="FI147" s="142">
        <v>269825</v>
      </c>
      <c r="FJ147" s="39"/>
      <c r="FK147" s="142">
        <v>288209</v>
      </c>
      <c r="FL147" s="39"/>
      <c r="FM147" s="142">
        <v>23463</v>
      </c>
      <c r="FN147" s="39"/>
      <c r="FO147" s="142">
        <v>25301</v>
      </c>
      <c r="FP147" s="39"/>
      <c r="FQ147" s="142">
        <v>26869</v>
      </c>
      <c r="FR147" s="39"/>
      <c r="FS147" s="142">
        <v>28912.064999999999</v>
      </c>
      <c r="FT147" s="39"/>
      <c r="FU147" s="142">
        <v>29599.57876</v>
      </c>
      <c r="FV147" s="39"/>
      <c r="FW147" s="142">
        <v>32964.199420000004</v>
      </c>
      <c r="FX147" s="39"/>
      <c r="FY147" s="142">
        <v>36273.464630000002</v>
      </c>
      <c r="FZ147" s="39"/>
      <c r="GA147" s="349">
        <v>37491000</v>
      </c>
      <c r="GB147" s="39"/>
      <c r="GC147" s="349">
        <v>49726000</v>
      </c>
      <c r="GD147" s="39"/>
      <c r="GE147" s="349">
        <f t="shared" si="113"/>
        <v>79222000</v>
      </c>
      <c r="GF147" s="39"/>
      <c r="GG147" s="349">
        <f t="shared" si="114"/>
        <v>83429000</v>
      </c>
      <c r="GH147" s="39"/>
      <c r="GI147" s="349">
        <f t="shared" si="115"/>
        <v>85682000</v>
      </c>
      <c r="GJ147" s="39"/>
      <c r="GK147" s="349">
        <f t="shared" si="116"/>
        <v>80822000</v>
      </c>
      <c r="GL147" s="39"/>
      <c r="GM147" s="349">
        <f t="shared" si="117"/>
        <v>95701000</v>
      </c>
      <c r="GN147" s="39"/>
      <c r="GO147" s="349">
        <f t="shared" si="118"/>
        <v>120163000</v>
      </c>
      <c r="GP147" s="39"/>
      <c r="GQ147" s="349">
        <f t="shared" si="119"/>
        <v>81698000</v>
      </c>
      <c r="GR147" s="39"/>
      <c r="GS147" s="349">
        <f t="shared" si="120"/>
        <v>166727000</v>
      </c>
      <c r="GT147" s="39"/>
      <c r="GU147" s="349">
        <f t="shared" si="121"/>
        <v>188115000</v>
      </c>
      <c r="GV147" s="39"/>
      <c r="GW147" s="349">
        <f t="shared" si="122"/>
        <v>204353000</v>
      </c>
      <c r="GX147" s="39"/>
      <c r="GY147" s="349">
        <f t="shared" si="123"/>
        <v>231611000</v>
      </c>
      <c r="GZ147" s="39"/>
      <c r="HA147" s="349">
        <f t="shared" si="124"/>
        <v>133655000</v>
      </c>
      <c r="HB147" s="39"/>
      <c r="HC147" s="349">
        <f t="shared" si="125"/>
        <v>158894000</v>
      </c>
      <c r="HD147" s="39"/>
      <c r="HE147" s="349">
        <f t="shared" si="126"/>
        <v>173976000</v>
      </c>
      <c r="HF147" s="39"/>
      <c r="HG147" s="349">
        <f t="shared" si="127"/>
        <v>152076000</v>
      </c>
      <c r="HH147" s="39"/>
      <c r="HI147" s="349">
        <f t="shared" si="128"/>
        <v>143704000</v>
      </c>
      <c r="HJ147" s="39"/>
      <c r="HK147" s="535"/>
      <c r="HL147" s="39"/>
      <c r="HM147" s="349">
        <f t="shared" si="129"/>
        <v>52991000</v>
      </c>
      <c r="HN147" s="39"/>
      <c r="HO147" s="349">
        <f t="shared" si="130"/>
        <v>57518000</v>
      </c>
    </row>
    <row r="148" spans="1:223" ht="13.5" customHeight="1">
      <c r="A148" s="406" t="s">
        <v>101</v>
      </c>
      <c r="B148" s="38"/>
      <c r="C148" s="407">
        <v>0</v>
      </c>
      <c r="D148" s="38"/>
      <c r="E148" s="407">
        <v>0</v>
      </c>
      <c r="F148" s="38"/>
      <c r="G148" s="407">
        <v>0</v>
      </c>
      <c r="H148" s="38"/>
      <c r="I148" s="407">
        <v>0</v>
      </c>
      <c r="J148" s="38"/>
      <c r="K148" s="407">
        <v>0</v>
      </c>
      <c r="L148" s="38"/>
      <c r="M148" s="407">
        <v>0</v>
      </c>
      <c r="N148" s="38"/>
      <c r="O148" s="407">
        <v>0</v>
      </c>
      <c r="P148" s="38"/>
      <c r="Q148" s="407">
        <v>0</v>
      </c>
      <c r="R148" s="38"/>
      <c r="S148" s="407">
        <v>0</v>
      </c>
      <c r="T148" s="38"/>
      <c r="U148" s="407">
        <v>0</v>
      </c>
      <c r="V148" s="38"/>
      <c r="W148" s="407">
        <v>12255</v>
      </c>
      <c r="X148" s="38"/>
      <c r="Y148" s="407">
        <v>10195</v>
      </c>
      <c r="Z148" s="38"/>
      <c r="AA148" s="407">
        <v>12926</v>
      </c>
      <c r="AB148" s="38"/>
      <c r="AC148" s="407">
        <v>7967</v>
      </c>
      <c r="AD148" s="38"/>
      <c r="AE148" s="407">
        <v>7848</v>
      </c>
      <c r="AF148" s="38"/>
      <c r="AG148" s="407">
        <v>80420.162939999995</v>
      </c>
      <c r="AH148" s="38"/>
      <c r="AI148" s="407">
        <v>100741</v>
      </c>
      <c r="AJ148" s="38"/>
      <c r="AK148" s="407">
        <v>123711</v>
      </c>
      <c r="AL148" s="38"/>
      <c r="AM148" s="407">
        <v>0</v>
      </c>
      <c r="AN148" s="38"/>
      <c r="AO148" s="407">
        <v>0</v>
      </c>
      <c r="AP148" s="38"/>
      <c r="AQ148" s="407">
        <v>0</v>
      </c>
      <c r="AR148" s="38"/>
      <c r="AS148" s="407">
        <v>0</v>
      </c>
      <c r="AT148" s="38"/>
      <c r="AU148" s="407">
        <v>0</v>
      </c>
      <c r="AV148" s="38"/>
      <c r="AW148" s="407" t="s">
        <v>274</v>
      </c>
      <c r="AX148" s="38"/>
      <c r="AY148" s="407">
        <v>0</v>
      </c>
      <c r="AZ148" s="38"/>
      <c r="BA148" s="407">
        <v>0</v>
      </c>
      <c r="BB148" s="38"/>
      <c r="BC148" s="407">
        <v>0</v>
      </c>
      <c r="BD148" s="38"/>
      <c r="BE148" s="407">
        <v>0</v>
      </c>
      <c r="BF148" s="38"/>
      <c r="BG148" s="407">
        <v>0</v>
      </c>
      <c r="BH148" s="38"/>
      <c r="BI148" s="407">
        <v>0</v>
      </c>
      <c r="BJ148" s="38"/>
      <c r="BK148" s="407">
        <v>0</v>
      </c>
      <c r="BL148" s="38"/>
      <c r="BM148" s="408">
        <v>0</v>
      </c>
      <c r="BN148" s="38"/>
      <c r="BO148" s="408">
        <v>0</v>
      </c>
      <c r="BP148" s="38"/>
      <c r="BQ148" s="408">
        <v>0</v>
      </c>
      <c r="BR148" s="38"/>
      <c r="BS148" s="409" t="s">
        <v>274</v>
      </c>
      <c r="BT148" s="38"/>
      <c r="BU148" s="409" t="s">
        <v>274</v>
      </c>
      <c r="BV148" s="38"/>
      <c r="BW148" s="409" t="s">
        <v>274</v>
      </c>
      <c r="BX148" s="38"/>
      <c r="BY148" s="409">
        <v>0</v>
      </c>
      <c r="BZ148" s="38"/>
      <c r="CA148" s="409"/>
      <c r="CB148" s="38"/>
      <c r="CC148" s="409">
        <v>0</v>
      </c>
      <c r="CD148" s="38"/>
      <c r="CE148" s="409"/>
      <c r="CF148" s="38"/>
      <c r="CG148" s="409"/>
      <c r="CH148" s="38"/>
      <c r="CI148" s="409">
        <v>0</v>
      </c>
      <c r="CJ148" s="38"/>
      <c r="CK148" s="409">
        <v>0</v>
      </c>
      <c r="CL148" s="38"/>
      <c r="CM148" s="409" t="s">
        <v>274</v>
      </c>
      <c r="CN148" s="38"/>
      <c r="CO148" s="409">
        <v>0</v>
      </c>
      <c r="CP148" s="38"/>
      <c r="CQ148" s="409">
        <v>0</v>
      </c>
      <c r="CR148" s="38"/>
      <c r="CS148" s="409">
        <v>0</v>
      </c>
      <c r="CT148" s="38"/>
      <c r="CU148" s="409">
        <v>0</v>
      </c>
      <c r="CV148" s="38"/>
      <c r="CW148" s="409">
        <v>0</v>
      </c>
      <c r="CX148" s="38"/>
      <c r="CY148" s="409">
        <v>0</v>
      </c>
      <c r="CZ148" s="38"/>
      <c r="DA148" s="409">
        <v>0</v>
      </c>
      <c r="DB148" s="38"/>
      <c r="DC148" s="536"/>
      <c r="DD148" s="38"/>
      <c r="DE148" s="409">
        <v>-15712000</v>
      </c>
      <c r="DF148" s="38"/>
      <c r="DG148" s="409">
        <v>-17671000</v>
      </c>
      <c r="DH148" s="38"/>
      <c r="DI148" s="406" t="s">
        <v>100</v>
      </c>
      <c r="DJ148" s="38"/>
      <c r="DK148" s="407">
        <v>0</v>
      </c>
      <c r="DL148" s="38"/>
      <c r="DM148" s="407">
        <v>0</v>
      </c>
      <c r="DN148" s="38"/>
      <c r="DO148" s="407">
        <v>0</v>
      </c>
      <c r="DP148" s="38"/>
      <c r="DQ148" s="407">
        <v>0</v>
      </c>
      <c r="DR148" s="38"/>
      <c r="DS148" s="407">
        <v>0</v>
      </c>
      <c r="DT148" s="38"/>
      <c r="DU148" s="407">
        <v>0</v>
      </c>
      <c r="DV148" s="38"/>
      <c r="DW148" s="407">
        <v>0</v>
      </c>
      <c r="DX148" s="38"/>
      <c r="DY148" s="407">
        <v>0</v>
      </c>
      <c r="DZ148" s="38"/>
      <c r="EA148" s="407">
        <v>0</v>
      </c>
      <c r="EB148" s="38"/>
      <c r="EC148" s="407">
        <v>0</v>
      </c>
      <c r="ED148" s="38"/>
      <c r="EE148" s="407">
        <v>12255</v>
      </c>
      <c r="EF148" s="38"/>
      <c r="EG148" s="407">
        <v>10195</v>
      </c>
      <c r="EH148" s="38"/>
      <c r="EI148" s="407">
        <v>12926</v>
      </c>
      <c r="EJ148" s="38"/>
      <c r="EK148" s="407">
        <v>7967</v>
      </c>
      <c r="EL148" s="38"/>
      <c r="EM148" s="407">
        <v>7848</v>
      </c>
      <c r="EN148" s="38"/>
      <c r="EO148" s="407">
        <v>80420.162939999995</v>
      </c>
      <c r="EP148" s="38"/>
      <c r="EQ148" s="407">
        <v>100741</v>
      </c>
      <c r="ER148" s="38"/>
      <c r="ES148" s="407">
        <v>123711</v>
      </c>
      <c r="ET148" s="38"/>
      <c r="EU148" s="407">
        <v>0</v>
      </c>
      <c r="EV148" s="38"/>
      <c r="EW148" s="407">
        <v>0</v>
      </c>
      <c r="EX148" s="38"/>
      <c r="EY148" s="407">
        <v>0</v>
      </c>
      <c r="EZ148" s="38"/>
      <c r="FA148" s="407">
        <v>0</v>
      </c>
      <c r="FB148" s="38"/>
      <c r="FC148" s="407">
        <v>0</v>
      </c>
      <c r="FD148" s="38"/>
      <c r="FE148" s="407" t="s">
        <v>274</v>
      </c>
      <c r="FF148" s="38"/>
      <c r="FG148" s="407">
        <v>0</v>
      </c>
      <c r="FH148" s="38"/>
      <c r="FI148" s="407">
        <v>0</v>
      </c>
      <c r="FJ148" s="38"/>
      <c r="FK148" s="407">
        <v>0</v>
      </c>
      <c r="FL148" s="38"/>
      <c r="FM148" s="407">
        <v>0</v>
      </c>
      <c r="FN148" s="38"/>
      <c r="FO148" s="407">
        <v>0</v>
      </c>
      <c r="FP148" s="38"/>
      <c r="FQ148" s="407">
        <v>0</v>
      </c>
      <c r="FR148" s="38"/>
      <c r="FS148" s="407">
        <v>0</v>
      </c>
      <c r="FT148" s="38"/>
      <c r="FU148" s="407">
        <v>0</v>
      </c>
      <c r="FV148" s="38"/>
      <c r="FW148" s="407">
        <v>0</v>
      </c>
      <c r="FX148" s="38"/>
      <c r="FY148" s="407">
        <v>0</v>
      </c>
      <c r="FZ148" s="38"/>
      <c r="GA148" s="409" t="s">
        <v>274</v>
      </c>
      <c r="GB148" s="38"/>
      <c r="GC148" s="409" t="s">
        <v>274</v>
      </c>
      <c r="GD148" s="38"/>
      <c r="GE148" s="409" t="str">
        <f t="shared" si="113"/>
        <v>-</v>
      </c>
      <c r="GF148" s="38"/>
      <c r="GG148" s="409">
        <f t="shared" si="114"/>
        <v>0</v>
      </c>
      <c r="GH148" s="38"/>
      <c r="GI148" s="409">
        <f t="shared" si="115"/>
        <v>0</v>
      </c>
      <c r="GJ148" s="38"/>
      <c r="GK148" s="409">
        <f t="shared" si="116"/>
        <v>0</v>
      </c>
      <c r="GL148" s="38"/>
      <c r="GM148" s="409">
        <f t="shared" si="117"/>
        <v>0</v>
      </c>
      <c r="GN148" s="38"/>
      <c r="GO148" s="409">
        <f t="shared" si="118"/>
        <v>0</v>
      </c>
      <c r="GP148" s="38"/>
      <c r="GQ148" s="409">
        <f t="shared" si="119"/>
        <v>0</v>
      </c>
      <c r="GR148" s="38"/>
      <c r="GS148" s="409">
        <f t="shared" si="120"/>
        <v>0</v>
      </c>
      <c r="GT148" s="38"/>
      <c r="GU148" s="409" t="str">
        <f t="shared" si="121"/>
        <v>-</v>
      </c>
      <c r="GV148" s="38"/>
      <c r="GW148" s="409">
        <f t="shared" si="122"/>
        <v>0</v>
      </c>
      <c r="GX148" s="38"/>
      <c r="GY148" s="409">
        <f t="shared" si="123"/>
        <v>0</v>
      </c>
      <c r="GZ148" s="38"/>
      <c r="HA148" s="409">
        <f t="shared" si="124"/>
        <v>0</v>
      </c>
      <c r="HB148" s="38"/>
      <c r="HC148" s="409">
        <f t="shared" si="125"/>
        <v>0</v>
      </c>
      <c r="HD148" s="38"/>
      <c r="HE148" s="409">
        <f t="shared" si="126"/>
        <v>0</v>
      </c>
      <c r="HF148" s="38"/>
      <c r="HG148" s="409">
        <f t="shared" si="127"/>
        <v>0</v>
      </c>
      <c r="HH148" s="38"/>
      <c r="HI148" s="409">
        <f t="shared" si="128"/>
        <v>0</v>
      </c>
      <c r="HJ148" s="38"/>
      <c r="HK148" s="536"/>
      <c r="HL148" s="38"/>
      <c r="HM148" s="409">
        <f t="shared" si="129"/>
        <v>-15712000</v>
      </c>
      <c r="HN148" s="38"/>
      <c r="HO148" s="409">
        <f t="shared" si="130"/>
        <v>-17671000</v>
      </c>
    </row>
    <row r="149" spans="1:223" customFormat="1" ht="13.5" customHeight="1">
      <c r="A149" s="116" t="s">
        <v>169</v>
      </c>
      <c r="B149" s="40"/>
      <c r="C149" s="492">
        <v>459</v>
      </c>
      <c r="D149" s="40"/>
      <c r="E149" s="492">
        <v>459</v>
      </c>
      <c r="F149" s="40"/>
      <c r="G149" s="492">
        <v>499</v>
      </c>
      <c r="H149" s="40"/>
      <c r="I149" s="492">
        <v>949</v>
      </c>
      <c r="J149" s="40"/>
      <c r="K149" s="492">
        <v>929</v>
      </c>
      <c r="L149" s="40"/>
      <c r="M149" s="492">
        <v>1502</v>
      </c>
      <c r="N149" s="40"/>
      <c r="O149" s="492">
        <v>1307</v>
      </c>
      <c r="P149" s="40"/>
      <c r="Q149" s="492">
        <v>3122</v>
      </c>
      <c r="R149" s="40"/>
      <c r="S149" s="492">
        <v>2543</v>
      </c>
      <c r="T149" s="40"/>
      <c r="U149" s="492">
        <v>2524</v>
      </c>
      <c r="V149" s="40"/>
      <c r="W149" s="492">
        <v>2524</v>
      </c>
      <c r="X149" s="40"/>
      <c r="Y149" s="492">
        <v>2991</v>
      </c>
      <c r="Z149" s="40"/>
      <c r="AA149" s="492">
        <v>2991</v>
      </c>
      <c r="AB149" s="40"/>
      <c r="AC149" s="492">
        <v>1364</v>
      </c>
      <c r="AD149" s="40"/>
      <c r="AE149" s="492">
        <v>1364</v>
      </c>
      <c r="AF149" s="40"/>
      <c r="AG149" s="492">
        <v>1123</v>
      </c>
      <c r="AH149" s="40"/>
      <c r="AI149" s="492">
        <v>1123</v>
      </c>
      <c r="AJ149" s="40"/>
      <c r="AK149" s="492">
        <v>1123</v>
      </c>
      <c r="AL149" s="40"/>
      <c r="AM149" s="492">
        <v>2725</v>
      </c>
      <c r="AN149" s="40"/>
      <c r="AO149" s="492">
        <v>1060</v>
      </c>
      <c r="AP149" s="40"/>
      <c r="AQ149" s="492">
        <v>1100</v>
      </c>
      <c r="AR149" s="40"/>
      <c r="AS149" s="492">
        <v>5295</v>
      </c>
      <c r="AT149" s="40"/>
      <c r="AU149" s="492">
        <v>8689</v>
      </c>
      <c r="AV149" s="40"/>
      <c r="AW149" s="492">
        <v>9613</v>
      </c>
      <c r="AX149" s="40"/>
      <c r="AY149" s="492">
        <v>10359</v>
      </c>
      <c r="AZ149" s="40"/>
      <c r="BA149" s="492">
        <v>10523</v>
      </c>
      <c r="BB149" s="40"/>
      <c r="BC149" s="492">
        <v>14237</v>
      </c>
      <c r="BD149" s="40"/>
      <c r="BE149" s="492">
        <v>14887</v>
      </c>
      <c r="BF149" s="40"/>
      <c r="BG149" s="492">
        <v>15367</v>
      </c>
      <c r="BH149" s="40"/>
      <c r="BI149" s="492">
        <v>15195</v>
      </c>
      <c r="BJ149" s="40"/>
      <c r="BK149" s="492">
        <v>16847.996999999999</v>
      </c>
      <c r="BL149" s="40"/>
      <c r="BM149" s="493">
        <v>28474.779269999999</v>
      </c>
      <c r="BN149" s="40"/>
      <c r="BO149" s="493">
        <v>28350.048159999998</v>
      </c>
      <c r="BP149" s="40"/>
      <c r="BQ149" s="493">
        <v>29405.85311</v>
      </c>
      <c r="BR149" s="40"/>
      <c r="BS149" s="349">
        <v>29791000</v>
      </c>
      <c r="BT149" s="40"/>
      <c r="BU149" s="349">
        <v>28704000</v>
      </c>
      <c r="BV149" s="40"/>
      <c r="BW149" s="349">
        <v>30103000</v>
      </c>
      <c r="BX149" s="40"/>
      <c r="BY149" s="349">
        <v>0</v>
      </c>
      <c r="BZ149" s="40"/>
      <c r="CA149" s="349">
        <v>34599000</v>
      </c>
      <c r="CB149" s="40"/>
      <c r="CC149" s="349">
        <v>41744000</v>
      </c>
      <c r="CD149" s="40"/>
      <c r="CE149" s="349">
        <v>48626000</v>
      </c>
      <c r="CF149" s="40"/>
      <c r="CG149" s="349">
        <f>[16]BS_PT!$S$64</f>
        <v>54949000</v>
      </c>
      <c r="CH149" s="40"/>
      <c r="CI149" s="349">
        <v>55381000</v>
      </c>
      <c r="CJ149" s="40"/>
      <c r="CK149" s="349">
        <v>46532000</v>
      </c>
      <c r="CL149" s="40"/>
      <c r="CM149" s="349">
        <v>47848000</v>
      </c>
      <c r="CN149" s="40"/>
      <c r="CO149" s="349">
        <v>63456000</v>
      </c>
      <c r="CP149" s="40"/>
      <c r="CQ149" s="349">
        <v>56334000</v>
      </c>
      <c r="CR149" s="40"/>
      <c r="CS149" s="349">
        <v>56835000</v>
      </c>
      <c r="CT149" s="40"/>
      <c r="CU149" s="349">
        <v>60552000</v>
      </c>
      <c r="CV149" s="40"/>
      <c r="CW149" s="349">
        <v>62318000</v>
      </c>
      <c r="CX149" s="40"/>
      <c r="CY149" s="349">
        <v>120818000</v>
      </c>
      <c r="CZ149" s="40"/>
      <c r="DA149" s="349">
        <v>135739000</v>
      </c>
      <c r="DB149" s="40"/>
      <c r="DC149" s="535"/>
      <c r="DD149" s="40"/>
      <c r="DE149" s="349">
        <v>144122000</v>
      </c>
      <c r="DF149" s="40"/>
      <c r="DG149" s="349">
        <v>146533000</v>
      </c>
      <c r="DH149" s="40"/>
      <c r="DI149" s="116" t="s">
        <v>192</v>
      </c>
      <c r="DJ149" s="40"/>
      <c r="DK149" s="492">
        <v>459</v>
      </c>
      <c r="DL149" s="40"/>
      <c r="DM149" s="492">
        <v>459</v>
      </c>
      <c r="DN149" s="40"/>
      <c r="DO149" s="492">
        <v>499</v>
      </c>
      <c r="DP149" s="40"/>
      <c r="DQ149" s="492">
        <v>949</v>
      </c>
      <c r="DR149" s="40"/>
      <c r="DS149" s="492">
        <v>929</v>
      </c>
      <c r="DT149" s="40"/>
      <c r="DU149" s="492">
        <v>1502</v>
      </c>
      <c r="DV149" s="40"/>
      <c r="DW149" s="492">
        <v>1307</v>
      </c>
      <c r="DX149" s="40"/>
      <c r="DY149" s="492">
        <v>3122</v>
      </c>
      <c r="DZ149" s="40"/>
      <c r="EA149" s="492">
        <v>2543</v>
      </c>
      <c r="EB149" s="40"/>
      <c r="EC149" s="492">
        <v>2524</v>
      </c>
      <c r="ED149" s="40"/>
      <c r="EE149" s="492">
        <v>2524</v>
      </c>
      <c r="EF149" s="40"/>
      <c r="EG149" s="492">
        <v>2991</v>
      </c>
      <c r="EH149" s="40"/>
      <c r="EI149" s="492">
        <v>2991</v>
      </c>
      <c r="EJ149" s="40"/>
      <c r="EK149" s="492">
        <v>1364</v>
      </c>
      <c r="EL149" s="40"/>
      <c r="EM149" s="492">
        <v>1364</v>
      </c>
      <c r="EN149" s="40"/>
      <c r="EO149" s="492">
        <v>1123</v>
      </c>
      <c r="EP149" s="40"/>
      <c r="EQ149" s="492">
        <v>1123</v>
      </c>
      <c r="ER149" s="40"/>
      <c r="ES149" s="492">
        <v>1123</v>
      </c>
      <c r="ET149" s="40"/>
      <c r="EU149" s="492">
        <v>2725</v>
      </c>
      <c r="EV149" s="40"/>
      <c r="EW149" s="492">
        <v>1060</v>
      </c>
      <c r="EX149" s="40"/>
      <c r="EY149" s="492">
        <v>1100</v>
      </c>
      <c r="EZ149" s="40"/>
      <c r="FA149" s="492">
        <v>5295</v>
      </c>
      <c r="FB149" s="40"/>
      <c r="FC149" s="492">
        <v>8689</v>
      </c>
      <c r="FD149" s="40"/>
      <c r="FE149" s="492">
        <v>9613</v>
      </c>
      <c r="FF149" s="40"/>
      <c r="FG149" s="492">
        <v>10359</v>
      </c>
      <c r="FH149" s="40"/>
      <c r="FI149" s="492">
        <v>10523</v>
      </c>
      <c r="FJ149" s="40"/>
      <c r="FK149" s="492">
        <v>14237</v>
      </c>
      <c r="FL149" s="40"/>
      <c r="FM149" s="492">
        <v>14887</v>
      </c>
      <c r="FN149" s="40"/>
      <c r="FO149" s="492">
        <v>15367</v>
      </c>
      <c r="FP149" s="40"/>
      <c r="FQ149" s="492">
        <v>15195</v>
      </c>
      <c r="FR149" s="40"/>
      <c r="FS149" s="492">
        <v>16847.996999999999</v>
      </c>
      <c r="FT149" s="40"/>
      <c r="FU149" s="492">
        <v>28474.779269999999</v>
      </c>
      <c r="FV149" s="40"/>
      <c r="FW149" s="492">
        <v>28350.048159999998</v>
      </c>
      <c r="FX149" s="40"/>
      <c r="FY149" s="492">
        <v>29405.85311</v>
      </c>
      <c r="FZ149" s="40"/>
      <c r="GA149" s="349">
        <v>29791000</v>
      </c>
      <c r="GB149" s="40"/>
      <c r="GC149" s="349">
        <v>28704000</v>
      </c>
      <c r="GD149" s="40"/>
      <c r="GE149" s="349">
        <f t="shared" si="113"/>
        <v>30103000</v>
      </c>
      <c r="GF149" s="40"/>
      <c r="GG149" s="349">
        <f t="shared" si="114"/>
        <v>0</v>
      </c>
      <c r="GH149" s="40"/>
      <c r="GI149" s="349">
        <f t="shared" si="115"/>
        <v>34599000</v>
      </c>
      <c r="GJ149" s="40"/>
      <c r="GK149" s="349">
        <f t="shared" si="116"/>
        <v>41744000</v>
      </c>
      <c r="GL149" s="40"/>
      <c r="GM149" s="349">
        <f t="shared" si="117"/>
        <v>48626000</v>
      </c>
      <c r="GN149" s="40"/>
      <c r="GO149" s="349">
        <f t="shared" si="118"/>
        <v>54949000</v>
      </c>
      <c r="GP149" s="40"/>
      <c r="GQ149" s="349">
        <f t="shared" si="119"/>
        <v>55381000</v>
      </c>
      <c r="GR149" s="40"/>
      <c r="GS149" s="349">
        <f t="shared" si="120"/>
        <v>46532000</v>
      </c>
      <c r="GT149" s="40"/>
      <c r="GU149" s="349">
        <f t="shared" si="121"/>
        <v>47848000</v>
      </c>
      <c r="GV149" s="40"/>
      <c r="GW149" s="349">
        <f t="shared" si="122"/>
        <v>63456000</v>
      </c>
      <c r="GX149" s="40"/>
      <c r="GY149" s="349">
        <f t="shared" si="123"/>
        <v>56334000</v>
      </c>
      <c r="GZ149" s="40"/>
      <c r="HA149" s="349">
        <f t="shared" si="124"/>
        <v>56835000</v>
      </c>
      <c r="HB149" s="40"/>
      <c r="HC149" s="349">
        <f t="shared" si="125"/>
        <v>60552000</v>
      </c>
      <c r="HD149" s="40"/>
      <c r="HE149" s="349">
        <f t="shared" si="126"/>
        <v>62318000</v>
      </c>
      <c r="HF149" s="40"/>
      <c r="HG149" s="349">
        <f t="shared" si="127"/>
        <v>120818000</v>
      </c>
      <c r="HH149" s="40"/>
      <c r="HI149" s="349">
        <f t="shared" si="128"/>
        <v>135739000</v>
      </c>
      <c r="HJ149" s="40"/>
      <c r="HK149" s="535"/>
      <c r="HL149" s="40"/>
      <c r="HM149" s="349">
        <f t="shared" si="129"/>
        <v>144122000</v>
      </c>
      <c r="HN149" s="40"/>
      <c r="HO149" s="349">
        <f t="shared" si="130"/>
        <v>146533000</v>
      </c>
    </row>
    <row r="150" spans="1:223" ht="13.5" customHeight="1">
      <c r="A150" s="406" t="s">
        <v>547</v>
      </c>
      <c r="B150" s="38"/>
      <c r="C150" s="407"/>
      <c r="D150" s="38"/>
      <c r="E150" s="407"/>
      <c r="F150" s="38"/>
      <c r="G150" s="407"/>
      <c r="H150" s="38"/>
      <c r="I150" s="407"/>
      <c r="J150" s="38"/>
      <c r="K150" s="407"/>
      <c r="L150" s="38"/>
      <c r="M150" s="407"/>
      <c r="N150" s="38"/>
      <c r="O150" s="407"/>
      <c r="P150" s="38"/>
      <c r="Q150" s="407"/>
      <c r="R150" s="38"/>
      <c r="S150" s="407"/>
      <c r="T150" s="38"/>
      <c r="U150" s="407"/>
      <c r="V150" s="38"/>
      <c r="W150" s="407"/>
      <c r="X150" s="38"/>
      <c r="Y150" s="407"/>
      <c r="Z150" s="38"/>
      <c r="AA150" s="407"/>
      <c r="AB150" s="38"/>
      <c r="AC150" s="407"/>
      <c r="AD150" s="38"/>
      <c r="AE150" s="407"/>
      <c r="AF150" s="38"/>
      <c r="AG150" s="407"/>
      <c r="AH150" s="38"/>
      <c r="AI150" s="407"/>
      <c r="AJ150" s="38"/>
      <c r="AK150" s="407"/>
      <c r="AL150" s="38"/>
      <c r="AM150" s="407"/>
      <c r="AN150" s="38"/>
      <c r="AO150" s="407"/>
      <c r="AP150" s="38"/>
      <c r="AQ150" s="407"/>
      <c r="AR150" s="38"/>
      <c r="AS150" s="407"/>
      <c r="AT150" s="38"/>
      <c r="AU150" s="407"/>
      <c r="AV150" s="38"/>
      <c r="AW150" s="407"/>
      <c r="AX150" s="38"/>
      <c r="AY150" s="407"/>
      <c r="AZ150" s="38"/>
      <c r="BA150" s="407"/>
      <c r="BB150" s="38"/>
      <c r="BC150" s="407"/>
      <c r="BD150" s="38"/>
      <c r="BE150" s="407"/>
      <c r="BF150" s="38"/>
      <c r="BG150" s="407"/>
      <c r="BH150" s="38"/>
      <c r="BI150" s="407"/>
      <c r="BJ150" s="38"/>
      <c r="BK150" s="407"/>
      <c r="BL150" s="38"/>
      <c r="BM150" s="408"/>
      <c r="BN150" s="38"/>
      <c r="BO150" s="408"/>
      <c r="BP150" s="38"/>
      <c r="BQ150" s="408"/>
      <c r="BR150" s="38"/>
      <c r="BS150" s="409"/>
      <c r="BT150" s="38"/>
      <c r="BU150" s="409"/>
      <c r="BV150" s="38"/>
      <c r="BW150" s="409"/>
      <c r="BX150" s="38"/>
      <c r="BY150" s="409"/>
      <c r="BZ150" s="38"/>
      <c r="CA150" s="409"/>
      <c r="CB150" s="38"/>
      <c r="CC150" s="409"/>
      <c r="CD150" s="38"/>
      <c r="CE150" s="409"/>
      <c r="CF150" s="38"/>
      <c r="CG150" s="409"/>
      <c r="CH150" s="38"/>
      <c r="CI150" s="409"/>
      <c r="CJ150" s="38"/>
      <c r="CK150" s="409"/>
      <c r="CL150" s="38"/>
      <c r="CM150" s="409"/>
      <c r="CN150" s="38"/>
      <c r="CO150" s="409"/>
      <c r="CP150" s="38"/>
      <c r="CQ150" s="409"/>
      <c r="CR150" s="38"/>
      <c r="CS150" s="409">
        <v>0</v>
      </c>
      <c r="CT150" s="38"/>
      <c r="CU150" s="409">
        <v>0</v>
      </c>
      <c r="CV150" s="38"/>
      <c r="CW150" s="409">
        <v>0</v>
      </c>
      <c r="CX150" s="38"/>
      <c r="CY150" s="409">
        <v>0</v>
      </c>
      <c r="CZ150" s="38"/>
      <c r="DA150" s="409">
        <v>0</v>
      </c>
      <c r="DB150" s="38"/>
      <c r="DC150" s="536"/>
      <c r="DD150" s="38"/>
      <c r="DE150" s="409"/>
      <c r="DF150" s="38"/>
      <c r="DG150" s="409"/>
      <c r="DH150" s="38"/>
      <c r="DI150" s="406" t="s">
        <v>551</v>
      </c>
      <c r="DJ150" s="38"/>
      <c r="DK150" s="407"/>
      <c r="DL150" s="38"/>
      <c r="DM150" s="407"/>
      <c r="DN150" s="38"/>
      <c r="DO150" s="407"/>
      <c r="DP150" s="38"/>
      <c r="DQ150" s="407"/>
      <c r="DR150" s="38"/>
      <c r="DS150" s="407"/>
      <c r="DT150" s="38"/>
      <c r="DU150" s="407"/>
      <c r="DV150" s="38"/>
      <c r="DW150" s="407"/>
      <c r="DX150" s="38"/>
      <c r="DY150" s="407"/>
      <c r="DZ150" s="38"/>
      <c r="EA150" s="407"/>
      <c r="EB150" s="38"/>
      <c r="EC150" s="407"/>
      <c r="ED150" s="38"/>
      <c r="EE150" s="407"/>
      <c r="EF150" s="38"/>
      <c r="EG150" s="407"/>
      <c r="EH150" s="38"/>
      <c r="EI150" s="407"/>
      <c r="EJ150" s="38"/>
      <c r="EK150" s="407"/>
      <c r="EL150" s="38"/>
      <c r="EM150" s="407"/>
      <c r="EN150" s="38"/>
      <c r="EO150" s="407"/>
      <c r="EP150" s="38"/>
      <c r="EQ150" s="407"/>
      <c r="ER150" s="38"/>
      <c r="ES150" s="407"/>
      <c r="ET150" s="38"/>
      <c r="EU150" s="407"/>
      <c r="EV150" s="38"/>
      <c r="EW150" s="407"/>
      <c r="EX150" s="38"/>
      <c r="EY150" s="407"/>
      <c r="EZ150" s="38"/>
      <c r="FA150" s="407"/>
      <c r="FB150" s="38"/>
      <c r="FC150" s="407"/>
      <c r="FD150" s="38"/>
      <c r="FE150" s="407"/>
      <c r="FF150" s="38"/>
      <c r="FG150" s="407"/>
      <c r="FH150" s="38"/>
      <c r="FI150" s="407"/>
      <c r="FJ150" s="38"/>
      <c r="FK150" s="407"/>
      <c r="FL150" s="38"/>
      <c r="FM150" s="407"/>
      <c r="FN150" s="38"/>
      <c r="FO150" s="407"/>
      <c r="FP150" s="38"/>
      <c r="FQ150" s="407"/>
      <c r="FR150" s="38"/>
      <c r="FS150" s="407"/>
      <c r="FT150" s="38"/>
      <c r="FU150" s="407"/>
      <c r="FV150" s="38"/>
      <c r="FW150" s="407"/>
      <c r="FX150" s="38"/>
      <c r="FY150" s="407"/>
      <c r="FZ150" s="38"/>
      <c r="GA150" s="409"/>
      <c r="GB150" s="38"/>
      <c r="GC150" s="409"/>
      <c r="GD150" s="38"/>
      <c r="GE150" s="409"/>
      <c r="GF150" s="38"/>
      <c r="GG150" s="409"/>
      <c r="GH150" s="38"/>
      <c r="GI150" s="409"/>
      <c r="GJ150" s="38"/>
      <c r="GK150" s="409"/>
      <c r="GL150" s="38"/>
      <c r="GM150" s="409"/>
      <c r="GN150" s="38"/>
      <c r="GO150" s="409"/>
      <c r="GP150" s="38"/>
      <c r="GQ150" s="409"/>
      <c r="GR150" s="38"/>
      <c r="GS150" s="409"/>
      <c r="GT150" s="38"/>
      <c r="GU150" s="409"/>
      <c r="GV150" s="38"/>
      <c r="GW150" s="409"/>
      <c r="GX150" s="38"/>
      <c r="GY150" s="409"/>
      <c r="GZ150" s="38"/>
      <c r="HA150" s="409"/>
      <c r="HB150" s="38"/>
      <c r="HC150" s="409">
        <f t="shared" si="125"/>
        <v>0</v>
      </c>
      <c r="HD150" s="38"/>
      <c r="HE150" s="409">
        <f t="shared" si="126"/>
        <v>0</v>
      </c>
      <c r="HF150" s="38"/>
      <c r="HG150" s="409">
        <f t="shared" si="127"/>
        <v>0</v>
      </c>
      <c r="HH150" s="38"/>
      <c r="HI150" s="409">
        <f t="shared" si="128"/>
        <v>0</v>
      </c>
      <c r="HJ150" s="38"/>
      <c r="HK150" s="536"/>
      <c r="HL150" s="38"/>
      <c r="HM150" s="409">
        <f t="shared" si="129"/>
        <v>0</v>
      </c>
      <c r="HN150" s="38"/>
      <c r="HO150" s="409">
        <f t="shared" si="130"/>
        <v>0</v>
      </c>
    </row>
    <row r="151" spans="1:223" ht="13.5" customHeight="1">
      <c r="A151" s="116" t="s">
        <v>379</v>
      </c>
      <c r="B151" s="39"/>
      <c r="C151" s="142"/>
      <c r="D151" s="39"/>
      <c r="E151" s="142"/>
      <c r="F151" s="39"/>
      <c r="G151" s="142"/>
      <c r="H151" s="39"/>
      <c r="I151" s="142"/>
      <c r="J151" s="39"/>
      <c r="K151" s="142"/>
      <c r="L151" s="39"/>
      <c r="M151" s="142"/>
      <c r="N151" s="39"/>
      <c r="O151" s="142"/>
      <c r="P151" s="39"/>
      <c r="Q151" s="142"/>
      <c r="R151" s="39"/>
      <c r="S151" s="142"/>
      <c r="T151" s="39"/>
      <c r="U151" s="142"/>
      <c r="V151" s="39"/>
      <c r="W151" s="142"/>
      <c r="X151" s="39"/>
      <c r="Y151" s="142"/>
      <c r="Z151" s="39"/>
      <c r="AA151" s="142"/>
      <c r="AB151" s="39"/>
      <c r="AC151" s="142"/>
      <c r="AD151" s="39"/>
      <c r="AE151" s="142"/>
      <c r="AF151" s="39"/>
      <c r="AG151" s="142"/>
      <c r="AH151" s="39"/>
      <c r="AI151" s="142"/>
      <c r="AJ151" s="39"/>
      <c r="AK151" s="142"/>
      <c r="AL151" s="39"/>
      <c r="AM151" s="142"/>
      <c r="AN151" s="39"/>
      <c r="AO151" s="142"/>
      <c r="AP151" s="39"/>
      <c r="AQ151" s="142"/>
      <c r="AR151" s="39"/>
      <c r="AS151" s="142"/>
      <c r="AT151" s="39"/>
      <c r="AU151" s="142"/>
      <c r="AV151" s="39"/>
      <c r="AW151" s="142">
        <v>13286</v>
      </c>
      <c r="AX151" s="39"/>
      <c r="AY151" s="142">
        <v>13204</v>
      </c>
      <c r="AZ151" s="39"/>
      <c r="BA151" s="142">
        <v>13035</v>
      </c>
      <c r="BB151" s="39"/>
      <c r="BC151" s="142">
        <v>12896</v>
      </c>
      <c r="BD151" s="39"/>
      <c r="BE151" s="142">
        <v>12770</v>
      </c>
      <c r="BF151" s="39"/>
      <c r="BG151" s="142">
        <v>12643</v>
      </c>
      <c r="BH151" s="39"/>
      <c r="BI151" s="142">
        <v>12516</v>
      </c>
      <c r="BJ151" s="39"/>
      <c r="BK151" s="142">
        <v>12431.861999999999</v>
      </c>
      <c r="BL151" s="39"/>
      <c r="BM151" s="142">
        <v>12305.21652</v>
      </c>
      <c r="BN151" s="39"/>
      <c r="BO151" s="142">
        <v>12178.570820000001</v>
      </c>
      <c r="BP151" s="39"/>
      <c r="BQ151" s="142">
        <v>12051.925630000002</v>
      </c>
      <c r="BR151" s="39"/>
      <c r="BS151" s="349">
        <v>11925000</v>
      </c>
      <c r="BT151" s="39"/>
      <c r="BU151" s="349">
        <v>11799000</v>
      </c>
      <c r="BV151" s="39"/>
      <c r="BW151" s="349">
        <v>11672000</v>
      </c>
      <c r="BX151" s="39"/>
      <c r="BY151" s="349">
        <v>11714000</v>
      </c>
      <c r="BZ151" s="39"/>
      <c r="CA151" s="349">
        <v>11588000</v>
      </c>
      <c r="CB151" s="39"/>
      <c r="CC151" s="349">
        <v>11461000</v>
      </c>
      <c r="CD151" s="39"/>
      <c r="CE151" s="349">
        <v>11334000</v>
      </c>
      <c r="CF151" s="39"/>
      <c r="CG151" s="349">
        <f>[16]BS_PT!$S$66</f>
        <v>11209000</v>
      </c>
      <c r="CH151" s="39"/>
      <c r="CI151" s="349">
        <v>11081000</v>
      </c>
      <c r="CJ151" s="39"/>
      <c r="CK151" s="349">
        <v>10954000</v>
      </c>
      <c r="CL151" s="39"/>
      <c r="CM151" s="349">
        <v>10827000</v>
      </c>
      <c r="CN151" s="39"/>
      <c r="CO151" s="349">
        <v>10701000</v>
      </c>
      <c r="CP151" s="39"/>
      <c r="CQ151" s="349">
        <v>10574000</v>
      </c>
      <c r="CR151" s="39"/>
      <c r="CS151" s="349">
        <v>20236000</v>
      </c>
      <c r="CT151" s="39"/>
      <c r="CU151" s="349">
        <v>20011000</v>
      </c>
      <c r="CV151" s="39"/>
      <c r="CW151" s="349">
        <v>19786000</v>
      </c>
      <c r="CX151" s="39"/>
      <c r="CY151" s="349">
        <v>19561000</v>
      </c>
      <c r="CZ151" s="39"/>
      <c r="DA151" s="349">
        <v>19337000</v>
      </c>
      <c r="DB151" s="39"/>
      <c r="DC151" s="535"/>
      <c r="DD151" s="39"/>
      <c r="DE151" s="349">
        <v>40085000</v>
      </c>
      <c r="DF151" s="39"/>
      <c r="DG151" s="349">
        <v>39564000</v>
      </c>
      <c r="DH151" s="39"/>
      <c r="DI151" s="116" t="s">
        <v>411</v>
      </c>
      <c r="DJ151" s="39"/>
      <c r="DK151" s="142">
        <v>0</v>
      </c>
      <c r="DL151" s="39"/>
      <c r="DM151" s="142">
        <v>0</v>
      </c>
      <c r="DN151" s="39"/>
      <c r="DO151" s="142">
        <v>0</v>
      </c>
      <c r="DP151" s="39"/>
      <c r="DQ151" s="142">
        <v>0</v>
      </c>
      <c r="DR151" s="39"/>
      <c r="DS151" s="142">
        <v>0</v>
      </c>
      <c r="DT151" s="39"/>
      <c r="DU151" s="142">
        <v>0</v>
      </c>
      <c r="DV151" s="39"/>
      <c r="DW151" s="142">
        <v>0</v>
      </c>
      <c r="DX151" s="39"/>
      <c r="DY151" s="142">
        <v>0</v>
      </c>
      <c r="DZ151" s="39"/>
      <c r="EA151" s="142">
        <v>0</v>
      </c>
      <c r="EB151" s="39"/>
      <c r="EC151" s="142">
        <v>0</v>
      </c>
      <c r="ED151" s="39"/>
      <c r="EE151" s="142">
        <v>0</v>
      </c>
      <c r="EF151" s="39"/>
      <c r="EG151" s="142">
        <v>0</v>
      </c>
      <c r="EH151" s="39"/>
      <c r="EI151" s="142">
        <v>0</v>
      </c>
      <c r="EJ151" s="39"/>
      <c r="EK151" s="142">
        <v>0</v>
      </c>
      <c r="EL151" s="39"/>
      <c r="EM151" s="142">
        <v>0</v>
      </c>
      <c r="EN151" s="39"/>
      <c r="EO151" s="142">
        <v>0</v>
      </c>
      <c r="EP151" s="39"/>
      <c r="EQ151" s="142">
        <v>0</v>
      </c>
      <c r="ER151" s="39"/>
      <c r="ES151" s="142">
        <v>0</v>
      </c>
      <c r="ET151" s="39"/>
      <c r="EU151" s="142">
        <v>0</v>
      </c>
      <c r="EV151" s="39"/>
      <c r="EW151" s="142">
        <v>0</v>
      </c>
      <c r="EX151" s="39"/>
      <c r="EY151" s="142">
        <v>0</v>
      </c>
      <c r="EZ151" s="39"/>
      <c r="FA151" s="142">
        <v>0</v>
      </c>
      <c r="FB151" s="39"/>
      <c r="FC151" s="142">
        <v>0</v>
      </c>
      <c r="FD151" s="39"/>
      <c r="FE151" s="142">
        <v>13286</v>
      </c>
      <c r="FF151" s="39"/>
      <c r="FG151" s="142">
        <v>13204</v>
      </c>
      <c r="FH151" s="39"/>
      <c r="FI151" s="142">
        <v>13035</v>
      </c>
      <c r="FJ151" s="39"/>
      <c r="FK151" s="142">
        <v>12896</v>
      </c>
      <c r="FL151" s="39"/>
      <c r="FM151" s="142">
        <v>12770</v>
      </c>
      <c r="FN151" s="39"/>
      <c r="FO151" s="142">
        <v>12643</v>
      </c>
      <c r="FP151" s="39"/>
      <c r="FQ151" s="142">
        <v>12516</v>
      </c>
      <c r="FR151" s="39"/>
      <c r="FS151" s="142">
        <v>12431.861999999999</v>
      </c>
      <c r="FT151" s="39"/>
      <c r="FU151" s="142">
        <v>12305.21652</v>
      </c>
      <c r="FV151" s="39"/>
      <c r="FW151" s="142">
        <v>12178.570820000001</v>
      </c>
      <c r="FX151" s="39"/>
      <c r="FY151" s="142">
        <v>12051.925630000002</v>
      </c>
      <c r="FZ151" s="39"/>
      <c r="GA151" s="349">
        <v>11925000</v>
      </c>
      <c r="GB151" s="39"/>
      <c r="GC151" s="349">
        <v>11799000</v>
      </c>
      <c r="GD151" s="39"/>
      <c r="GE151" s="349">
        <f t="shared" si="113"/>
        <v>11672000</v>
      </c>
      <c r="GF151" s="39"/>
      <c r="GG151" s="349">
        <f t="shared" si="114"/>
        <v>11714000</v>
      </c>
      <c r="GH151" s="39"/>
      <c r="GI151" s="349">
        <f t="shared" si="115"/>
        <v>11588000</v>
      </c>
      <c r="GJ151" s="39"/>
      <c r="GK151" s="349">
        <f t="shared" si="116"/>
        <v>11461000</v>
      </c>
      <c r="GL151" s="39"/>
      <c r="GM151" s="349">
        <f t="shared" si="117"/>
        <v>11334000</v>
      </c>
      <c r="GN151" s="39"/>
      <c r="GO151" s="349">
        <f t="shared" si="118"/>
        <v>11209000</v>
      </c>
      <c r="GP151" s="39"/>
      <c r="GQ151" s="349">
        <f t="shared" si="119"/>
        <v>11081000</v>
      </c>
      <c r="GR151" s="39"/>
      <c r="GS151" s="349">
        <f t="shared" si="120"/>
        <v>10954000</v>
      </c>
      <c r="GT151" s="39"/>
      <c r="GU151" s="349">
        <f t="shared" si="121"/>
        <v>10827000</v>
      </c>
      <c r="GV151" s="39"/>
      <c r="GW151" s="349">
        <f t="shared" si="122"/>
        <v>10701000</v>
      </c>
      <c r="GX151" s="39"/>
      <c r="GY151" s="349">
        <f>CQ151</f>
        <v>10574000</v>
      </c>
      <c r="GZ151" s="39"/>
      <c r="HA151" s="349">
        <f>CS151</f>
        <v>20236000</v>
      </c>
      <c r="HB151" s="39"/>
      <c r="HC151" s="349">
        <f t="shared" si="125"/>
        <v>20011000</v>
      </c>
      <c r="HD151" s="39"/>
      <c r="HE151" s="349">
        <f t="shared" si="126"/>
        <v>19786000</v>
      </c>
      <c r="HF151" s="39"/>
      <c r="HG151" s="349">
        <f t="shared" si="127"/>
        <v>19561000</v>
      </c>
      <c r="HH151" s="39"/>
      <c r="HI151" s="349">
        <f t="shared" si="128"/>
        <v>19337000</v>
      </c>
      <c r="HJ151" s="39"/>
      <c r="HK151" s="535"/>
      <c r="HL151" s="39"/>
      <c r="HM151" s="349">
        <f t="shared" si="129"/>
        <v>40085000</v>
      </c>
      <c r="HN151" s="39"/>
      <c r="HO151" s="349">
        <f t="shared" si="130"/>
        <v>39564000</v>
      </c>
    </row>
    <row r="152" spans="1:223" ht="13.5" customHeight="1">
      <c r="A152" s="406" t="s">
        <v>624</v>
      </c>
      <c r="B152" s="38"/>
      <c r="C152" s="407"/>
      <c r="D152" s="38"/>
      <c r="E152" s="407"/>
      <c r="F152" s="38"/>
      <c r="G152" s="407"/>
      <c r="H152" s="38"/>
      <c r="I152" s="407"/>
      <c r="J152" s="38"/>
      <c r="K152" s="407"/>
      <c r="L152" s="38"/>
      <c r="M152" s="407"/>
      <c r="N152" s="38"/>
      <c r="O152" s="407"/>
      <c r="P152" s="38"/>
      <c r="Q152" s="407"/>
      <c r="R152" s="38"/>
      <c r="S152" s="407"/>
      <c r="T152" s="38"/>
      <c r="U152" s="407"/>
      <c r="V152" s="38"/>
      <c r="W152" s="407"/>
      <c r="X152" s="38"/>
      <c r="Y152" s="407"/>
      <c r="Z152" s="38"/>
      <c r="AA152" s="407"/>
      <c r="AB152" s="38"/>
      <c r="AC152" s="407"/>
      <c r="AD152" s="38"/>
      <c r="AE152" s="407"/>
      <c r="AF152" s="38"/>
      <c r="AG152" s="407"/>
      <c r="AH152" s="38"/>
      <c r="AI152" s="407"/>
      <c r="AJ152" s="38"/>
      <c r="AK152" s="407"/>
      <c r="AL152" s="38"/>
      <c r="AM152" s="407"/>
      <c r="AN152" s="38"/>
      <c r="AO152" s="407"/>
      <c r="AP152" s="38"/>
      <c r="AQ152" s="407"/>
      <c r="AR152" s="38"/>
      <c r="AS152" s="407"/>
      <c r="AT152" s="38"/>
      <c r="AU152" s="407"/>
      <c r="AV152" s="38"/>
      <c r="AW152" s="407"/>
      <c r="AX152" s="38"/>
      <c r="AY152" s="407"/>
      <c r="AZ152" s="38"/>
      <c r="BA152" s="407"/>
      <c r="BB152" s="38"/>
      <c r="BC152" s="407"/>
      <c r="BD152" s="38"/>
      <c r="BE152" s="407"/>
      <c r="BF152" s="38"/>
      <c r="BG152" s="407"/>
      <c r="BH152" s="38"/>
      <c r="BI152" s="407"/>
      <c r="BJ152" s="38"/>
      <c r="BK152" s="407"/>
      <c r="BL152" s="38"/>
      <c r="BM152" s="408"/>
      <c r="BN152" s="38"/>
      <c r="BO152" s="408"/>
      <c r="BP152" s="38"/>
      <c r="BQ152" s="408"/>
      <c r="BR152" s="38"/>
      <c r="BS152" s="409"/>
      <c r="BT152" s="38"/>
      <c r="BU152" s="409">
        <v>0</v>
      </c>
      <c r="BV152" s="38"/>
      <c r="BW152" s="409">
        <v>1907000</v>
      </c>
      <c r="BX152" s="38"/>
      <c r="BY152" s="409">
        <v>7855000</v>
      </c>
      <c r="BZ152" s="38"/>
      <c r="CA152" s="409">
        <v>12567000</v>
      </c>
      <c r="CB152" s="38"/>
      <c r="CC152" s="409">
        <v>40113000</v>
      </c>
      <c r="CD152" s="38"/>
      <c r="CE152" s="409">
        <v>44272000</v>
      </c>
      <c r="CF152" s="38"/>
      <c r="CG152" s="409">
        <f>[16]BS_PT!$S$67</f>
        <v>32213000</v>
      </c>
      <c r="CH152" s="38"/>
      <c r="CI152" s="409">
        <v>29433000</v>
      </c>
      <c r="CJ152" s="38"/>
      <c r="CK152" s="409">
        <v>16506000</v>
      </c>
      <c r="CL152" s="38"/>
      <c r="CM152" s="409">
        <v>16475000</v>
      </c>
      <c r="CN152" s="38"/>
      <c r="CO152" s="409">
        <v>16712000</v>
      </c>
      <c r="CP152" s="38"/>
      <c r="CQ152" s="409">
        <v>16693000</v>
      </c>
      <c r="CR152" s="38"/>
      <c r="CS152" s="409">
        <v>17263000</v>
      </c>
      <c r="CT152" s="38"/>
      <c r="CU152" s="409">
        <v>17736000</v>
      </c>
      <c r="CV152" s="38"/>
      <c r="CW152" s="409">
        <v>3942000</v>
      </c>
      <c r="CX152" s="38"/>
      <c r="CY152" s="409">
        <v>4071000</v>
      </c>
      <c r="CZ152" s="38"/>
      <c r="DA152" s="409">
        <v>3312000</v>
      </c>
      <c r="DB152" s="38"/>
      <c r="DC152" s="536"/>
      <c r="DD152" s="38"/>
      <c r="DE152" s="409">
        <v>1570000</v>
      </c>
      <c r="DF152" s="38"/>
      <c r="DG152" s="409">
        <v>1625000</v>
      </c>
      <c r="DH152" s="38"/>
      <c r="DI152" s="406" t="s">
        <v>70</v>
      </c>
      <c r="DJ152" s="38"/>
      <c r="DK152" s="407"/>
      <c r="DL152" s="38"/>
      <c r="DM152" s="407"/>
      <c r="DN152" s="38"/>
      <c r="DO152" s="407"/>
      <c r="DP152" s="38"/>
      <c r="DQ152" s="407"/>
      <c r="DR152" s="38"/>
      <c r="DS152" s="407"/>
      <c r="DT152" s="38"/>
      <c r="DU152" s="407"/>
      <c r="DV152" s="38"/>
      <c r="DW152" s="407"/>
      <c r="DX152" s="38"/>
      <c r="DY152" s="407"/>
      <c r="DZ152" s="38"/>
      <c r="EA152" s="407"/>
      <c r="EB152" s="38"/>
      <c r="EC152" s="407"/>
      <c r="ED152" s="38"/>
      <c r="EE152" s="407"/>
      <c r="EF152" s="38"/>
      <c r="EG152" s="407"/>
      <c r="EH152" s="38"/>
      <c r="EI152" s="407"/>
      <c r="EJ152" s="38"/>
      <c r="EK152" s="407"/>
      <c r="EL152" s="38"/>
      <c r="EM152" s="407"/>
      <c r="EN152" s="38"/>
      <c r="EO152" s="407"/>
      <c r="EP152" s="38"/>
      <c r="EQ152" s="407"/>
      <c r="ER152" s="38"/>
      <c r="ES152" s="407"/>
      <c r="ET152" s="38"/>
      <c r="EU152" s="407"/>
      <c r="EV152" s="38"/>
      <c r="EW152" s="407"/>
      <c r="EX152" s="38"/>
      <c r="EY152" s="407"/>
      <c r="EZ152" s="38"/>
      <c r="FA152" s="407"/>
      <c r="FB152" s="38"/>
      <c r="FC152" s="407"/>
      <c r="FD152" s="38"/>
      <c r="FE152" s="407"/>
      <c r="FF152" s="38"/>
      <c r="FG152" s="407"/>
      <c r="FH152" s="38"/>
      <c r="FI152" s="407"/>
      <c r="FJ152" s="38"/>
      <c r="FK152" s="407"/>
      <c r="FL152" s="38"/>
      <c r="FM152" s="407"/>
      <c r="FN152" s="38"/>
      <c r="FO152" s="407"/>
      <c r="FP152" s="38"/>
      <c r="FQ152" s="407"/>
      <c r="FR152" s="38"/>
      <c r="FS152" s="407"/>
      <c r="FT152" s="38"/>
      <c r="FU152" s="407"/>
      <c r="FV152" s="38"/>
      <c r="FW152" s="407"/>
      <c r="FX152" s="38"/>
      <c r="FY152" s="407"/>
      <c r="FZ152" s="38"/>
      <c r="GA152" s="409"/>
      <c r="GB152" s="38"/>
      <c r="GC152" s="409">
        <v>0</v>
      </c>
      <c r="GD152" s="38"/>
      <c r="GE152" s="409">
        <f t="shared" si="113"/>
        <v>1907000</v>
      </c>
      <c r="GF152" s="38"/>
      <c r="GG152" s="409">
        <f t="shared" si="114"/>
        <v>7855000</v>
      </c>
      <c r="GH152" s="38"/>
      <c r="GI152" s="409">
        <f t="shared" si="115"/>
        <v>12567000</v>
      </c>
      <c r="GJ152" s="38"/>
      <c r="GK152" s="409">
        <f t="shared" si="116"/>
        <v>40113000</v>
      </c>
      <c r="GL152" s="38"/>
      <c r="GM152" s="409">
        <f t="shared" si="117"/>
        <v>44272000</v>
      </c>
      <c r="GN152" s="38"/>
      <c r="GO152" s="409">
        <f t="shared" si="118"/>
        <v>32213000</v>
      </c>
      <c r="GP152" s="38"/>
      <c r="GQ152" s="409">
        <f t="shared" si="119"/>
        <v>29433000</v>
      </c>
      <c r="GR152" s="38"/>
      <c r="GS152" s="409">
        <f t="shared" si="120"/>
        <v>16506000</v>
      </c>
      <c r="GT152" s="38"/>
      <c r="GU152" s="409">
        <f t="shared" si="121"/>
        <v>16475000</v>
      </c>
      <c r="GV152" s="38"/>
      <c r="GW152" s="409">
        <f t="shared" si="122"/>
        <v>16712000</v>
      </c>
      <c r="GX152" s="38"/>
      <c r="GY152" s="409">
        <f>CQ152</f>
        <v>16693000</v>
      </c>
      <c r="GZ152" s="38"/>
      <c r="HA152" s="409">
        <f>CS152</f>
        <v>17263000</v>
      </c>
      <c r="HB152" s="38"/>
      <c r="HC152" s="409">
        <f t="shared" si="125"/>
        <v>17736000</v>
      </c>
      <c r="HD152" s="38"/>
      <c r="HE152" s="409">
        <f t="shared" si="126"/>
        <v>3942000</v>
      </c>
      <c r="HF152" s="38"/>
      <c r="HG152" s="409">
        <f t="shared" si="127"/>
        <v>4071000</v>
      </c>
      <c r="HH152" s="38"/>
      <c r="HI152" s="409">
        <f t="shared" si="128"/>
        <v>3312000</v>
      </c>
      <c r="HJ152" s="38"/>
      <c r="HK152" s="536"/>
      <c r="HL152" s="38"/>
      <c r="HM152" s="409">
        <f t="shared" si="129"/>
        <v>1570000</v>
      </c>
      <c r="HN152" s="38"/>
      <c r="HO152" s="409">
        <f t="shared" si="130"/>
        <v>1625000</v>
      </c>
    </row>
    <row r="153" spans="1:223" ht="13.5" customHeight="1">
      <c r="A153" s="116" t="s">
        <v>170</v>
      </c>
      <c r="B153" s="39"/>
      <c r="C153" s="142">
        <v>8975</v>
      </c>
      <c r="D153" s="39"/>
      <c r="E153" s="142">
        <v>9601</v>
      </c>
      <c r="F153" s="39"/>
      <c r="G153" s="142">
        <v>27186</v>
      </c>
      <c r="H153" s="39"/>
      <c r="I153" s="142">
        <v>29883</v>
      </c>
      <c r="J153" s="39"/>
      <c r="K153" s="142">
        <v>38083</v>
      </c>
      <c r="L153" s="39"/>
      <c r="M153" s="142">
        <v>60873</v>
      </c>
      <c r="N153" s="39"/>
      <c r="O153" s="142">
        <v>47240</v>
      </c>
      <c r="P153" s="39"/>
      <c r="Q153" s="142">
        <v>48848</v>
      </c>
      <c r="R153" s="39"/>
      <c r="S153" s="142">
        <v>53360</v>
      </c>
      <c r="T153" s="39"/>
      <c r="U153" s="142">
        <v>40784</v>
      </c>
      <c r="V153" s="39"/>
      <c r="W153" s="142">
        <v>40701</v>
      </c>
      <c r="X153" s="39"/>
      <c r="Y153" s="142">
        <v>10907</v>
      </c>
      <c r="Z153" s="39"/>
      <c r="AA153" s="142">
        <v>9698</v>
      </c>
      <c r="AB153" s="39"/>
      <c r="AC153" s="142">
        <v>9509</v>
      </c>
      <c r="AD153" s="39"/>
      <c r="AE153" s="142">
        <v>50411</v>
      </c>
      <c r="AF153" s="39"/>
      <c r="AG153" s="142">
        <v>93089</v>
      </c>
      <c r="AH153" s="39"/>
      <c r="AI153" s="142">
        <v>137078</v>
      </c>
      <c r="AJ153" s="39"/>
      <c r="AK153" s="142">
        <v>186316</v>
      </c>
      <c r="AL153" s="39"/>
      <c r="AM153" s="142">
        <v>170261</v>
      </c>
      <c r="AN153" s="39"/>
      <c r="AO153" s="142">
        <v>153809</v>
      </c>
      <c r="AP153" s="39"/>
      <c r="AQ153" s="142">
        <v>135305</v>
      </c>
      <c r="AR153" s="39"/>
      <c r="AS153" s="142">
        <v>142863</v>
      </c>
      <c r="AT153" s="39"/>
      <c r="AU153" s="142">
        <v>135577</v>
      </c>
      <c r="AV153" s="39"/>
      <c r="AW153" s="142">
        <v>115692</v>
      </c>
      <c r="AX153" s="39"/>
      <c r="AY153" s="142">
        <v>105143</v>
      </c>
      <c r="AZ153" s="39"/>
      <c r="BA153" s="142">
        <v>106953</v>
      </c>
      <c r="BB153" s="39"/>
      <c r="BC153" s="142">
        <v>69807</v>
      </c>
      <c r="BD153" s="39"/>
      <c r="BE153" s="142">
        <v>38303</v>
      </c>
      <c r="BF153" s="39"/>
      <c r="BG153" s="142">
        <v>34488</v>
      </c>
      <c r="BH153" s="39"/>
      <c r="BI153" s="142">
        <v>38224</v>
      </c>
      <c r="BJ153" s="39"/>
      <c r="BK153" s="142">
        <v>33189.794000000002</v>
      </c>
      <c r="BL153" s="39"/>
      <c r="BM153" s="142">
        <v>46663.890460000002</v>
      </c>
      <c r="BN153" s="39"/>
      <c r="BO153" s="142">
        <v>36928.041700000002</v>
      </c>
      <c r="BP153" s="39"/>
      <c r="BQ153" s="142">
        <v>32039</v>
      </c>
      <c r="BR153" s="39"/>
      <c r="BS153" s="349">
        <v>40682000</v>
      </c>
      <c r="BT153" s="39"/>
      <c r="BU153" s="349">
        <v>29137000</v>
      </c>
      <c r="BV153" s="39"/>
      <c r="BW153" s="349">
        <v>18556000</v>
      </c>
      <c r="BX153" s="39"/>
      <c r="BY153" s="349">
        <v>24447000</v>
      </c>
      <c r="BZ153" s="39"/>
      <c r="CA153" s="349">
        <v>49646000</v>
      </c>
      <c r="CB153" s="39"/>
      <c r="CC153" s="349">
        <v>14330000</v>
      </c>
      <c r="CD153" s="39"/>
      <c r="CE153" s="349">
        <v>82126000</v>
      </c>
      <c r="CF153" s="39"/>
      <c r="CG153" s="349">
        <f>[16]BS_PT!$S$68</f>
        <v>26806000</v>
      </c>
      <c r="CH153" s="39"/>
      <c r="CI153" s="349">
        <v>25707000</v>
      </c>
      <c r="CJ153" s="39"/>
      <c r="CK153" s="349">
        <v>36181000</v>
      </c>
      <c r="CL153" s="39"/>
      <c r="CM153" s="349">
        <v>41149000</v>
      </c>
      <c r="CN153" s="39"/>
      <c r="CO153" s="349">
        <v>35587000</v>
      </c>
      <c r="CP153" s="39"/>
      <c r="CQ153" s="349">
        <v>36832000</v>
      </c>
      <c r="CR153" s="39"/>
      <c r="CS153" s="349">
        <v>23937000</v>
      </c>
      <c r="CT153" s="39"/>
      <c r="CU153" s="349">
        <v>26572000</v>
      </c>
      <c r="CV153" s="39"/>
      <c r="CW153" s="349">
        <v>48722000</v>
      </c>
      <c r="CX153" s="39"/>
      <c r="CY153" s="349">
        <v>59462000</v>
      </c>
      <c r="CZ153" s="39"/>
      <c r="DA153" s="349">
        <v>69795000</v>
      </c>
      <c r="DB153" s="39"/>
      <c r="DC153" s="535"/>
      <c r="DD153" s="39"/>
      <c r="DE153" s="349">
        <v>271095000</v>
      </c>
      <c r="DF153" s="39"/>
      <c r="DG153" s="349">
        <v>251474000</v>
      </c>
      <c r="DH153" s="39"/>
      <c r="DI153" s="116" t="s">
        <v>97</v>
      </c>
      <c r="DJ153" s="39"/>
      <c r="DK153" s="142">
        <v>8975</v>
      </c>
      <c r="DL153" s="39"/>
      <c r="DM153" s="142">
        <v>9601</v>
      </c>
      <c r="DN153" s="39"/>
      <c r="DO153" s="142">
        <v>27186</v>
      </c>
      <c r="DP153" s="39"/>
      <c r="DQ153" s="142">
        <v>29883</v>
      </c>
      <c r="DR153" s="39"/>
      <c r="DS153" s="142">
        <v>38083</v>
      </c>
      <c r="DT153" s="39"/>
      <c r="DU153" s="142">
        <v>60873</v>
      </c>
      <c r="DV153" s="39"/>
      <c r="DW153" s="142">
        <v>47240</v>
      </c>
      <c r="DX153" s="39"/>
      <c r="DY153" s="142">
        <v>48848</v>
      </c>
      <c r="DZ153" s="39"/>
      <c r="EA153" s="142">
        <v>53360</v>
      </c>
      <c r="EB153" s="39"/>
      <c r="EC153" s="142">
        <v>40784</v>
      </c>
      <c r="ED153" s="39"/>
      <c r="EE153" s="142">
        <v>40701</v>
      </c>
      <c r="EF153" s="39"/>
      <c r="EG153" s="142">
        <v>10907</v>
      </c>
      <c r="EH153" s="39"/>
      <c r="EI153" s="142">
        <v>9698</v>
      </c>
      <c r="EJ153" s="39"/>
      <c r="EK153" s="142">
        <v>9509</v>
      </c>
      <c r="EL153" s="39"/>
      <c r="EM153" s="142">
        <v>50411</v>
      </c>
      <c r="EN153" s="39"/>
      <c r="EO153" s="142">
        <v>93089</v>
      </c>
      <c r="EP153" s="39"/>
      <c r="EQ153" s="142">
        <v>137078</v>
      </c>
      <c r="ER153" s="39"/>
      <c r="ES153" s="142">
        <v>186316</v>
      </c>
      <c r="ET153" s="39"/>
      <c r="EU153" s="142">
        <v>170261</v>
      </c>
      <c r="EV153" s="39"/>
      <c r="EW153" s="142">
        <v>153809</v>
      </c>
      <c r="EX153" s="39"/>
      <c r="EY153" s="142">
        <v>135305</v>
      </c>
      <c r="EZ153" s="39"/>
      <c r="FA153" s="142">
        <v>142863</v>
      </c>
      <c r="FB153" s="39"/>
      <c r="FC153" s="142">
        <v>135577</v>
      </c>
      <c r="FD153" s="39"/>
      <c r="FE153" s="142">
        <v>115692</v>
      </c>
      <c r="FF153" s="39"/>
      <c r="FG153" s="142">
        <v>105143</v>
      </c>
      <c r="FH153" s="39"/>
      <c r="FI153" s="142">
        <v>106953</v>
      </c>
      <c r="FJ153" s="39"/>
      <c r="FK153" s="142">
        <v>69807</v>
      </c>
      <c r="FL153" s="39"/>
      <c r="FM153" s="142">
        <v>38303</v>
      </c>
      <c r="FN153" s="39"/>
      <c r="FO153" s="142">
        <v>34488</v>
      </c>
      <c r="FP153" s="39"/>
      <c r="FQ153" s="142">
        <v>38224</v>
      </c>
      <c r="FR153" s="39"/>
      <c r="FS153" s="142">
        <v>33189.794000000002</v>
      </c>
      <c r="FT153" s="39"/>
      <c r="FU153" s="142">
        <v>46663.890460000002</v>
      </c>
      <c r="FV153" s="39"/>
      <c r="FW153" s="142">
        <v>36928.041700000002</v>
      </c>
      <c r="FX153" s="39"/>
      <c r="FY153" s="142">
        <v>32039</v>
      </c>
      <c r="FZ153" s="39"/>
      <c r="GA153" s="349">
        <v>40682000</v>
      </c>
      <c r="GB153" s="39"/>
      <c r="GC153" s="349">
        <v>29137000</v>
      </c>
      <c r="GD153" s="39"/>
      <c r="GE153" s="349">
        <f t="shared" si="113"/>
        <v>18556000</v>
      </c>
      <c r="GF153" s="39"/>
      <c r="GG153" s="349">
        <f t="shared" si="114"/>
        <v>24447000</v>
      </c>
      <c r="GH153" s="39"/>
      <c r="GI153" s="349">
        <f t="shared" si="115"/>
        <v>49646000</v>
      </c>
      <c r="GJ153" s="39"/>
      <c r="GK153" s="349">
        <f t="shared" si="116"/>
        <v>14330000</v>
      </c>
      <c r="GL153" s="39"/>
      <c r="GM153" s="349">
        <f t="shared" si="117"/>
        <v>82126000</v>
      </c>
      <c r="GN153" s="39"/>
      <c r="GO153" s="349">
        <f t="shared" si="118"/>
        <v>26806000</v>
      </c>
      <c r="GP153" s="39"/>
      <c r="GQ153" s="349">
        <f t="shared" si="119"/>
        <v>25707000</v>
      </c>
      <c r="GR153" s="39"/>
      <c r="GS153" s="349">
        <f t="shared" si="120"/>
        <v>36181000</v>
      </c>
      <c r="GT153" s="39"/>
      <c r="GU153" s="349">
        <f t="shared" si="121"/>
        <v>41149000</v>
      </c>
      <c r="GV153" s="39"/>
      <c r="GW153" s="349">
        <f t="shared" si="122"/>
        <v>35587000</v>
      </c>
      <c r="GX153" s="39"/>
      <c r="GY153" s="349">
        <f>CQ153</f>
        <v>36832000</v>
      </c>
      <c r="GZ153" s="39"/>
      <c r="HA153" s="349">
        <f>CS153</f>
        <v>23937000</v>
      </c>
      <c r="HB153" s="39"/>
      <c r="HC153" s="349">
        <f t="shared" si="125"/>
        <v>26572000</v>
      </c>
      <c r="HD153" s="39"/>
      <c r="HE153" s="349">
        <f t="shared" si="126"/>
        <v>48722000</v>
      </c>
      <c r="HF153" s="39"/>
      <c r="HG153" s="349">
        <f t="shared" si="127"/>
        <v>59462000</v>
      </c>
      <c r="HH153" s="39"/>
      <c r="HI153" s="349">
        <f t="shared" si="128"/>
        <v>69795000</v>
      </c>
      <c r="HJ153" s="39"/>
      <c r="HK153" s="535"/>
      <c r="HL153" s="39"/>
      <c r="HM153" s="349">
        <f t="shared" si="129"/>
        <v>271095000</v>
      </c>
      <c r="HN153" s="39"/>
      <c r="HO153" s="349">
        <f t="shared" si="130"/>
        <v>251474000</v>
      </c>
    </row>
    <row r="154" spans="1:223" ht="13.5" customHeight="1">
      <c r="A154" s="188" t="s">
        <v>103</v>
      </c>
      <c r="B154" s="38"/>
      <c r="C154" s="189">
        <v>1496975</v>
      </c>
      <c r="D154" s="38"/>
      <c r="E154" s="189">
        <v>1498112</v>
      </c>
      <c r="F154" s="38"/>
      <c r="G154" s="189">
        <v>1512399</v>
      </c>
      <c r="H154" s="38"/>
      <c r="I154" s="189">
        <v>2102491</v>
      </c>
      <c r="J154" s="38"/>
      <c r="K154" s="189">
        <v>2089645.581</v>
      </c>
      <c r="L154" s="38"/>
      <c r="M154" s="189">
        <v>2111623</v>
      </c>
      <c r="N154" s="38"/>
      <c r="O154" s="189">
        <v>2253050</v>
      </c>
      <c r="P154" s="38"/>
      <c r="Q154" s="189">
        <v>4393437</v>
      </c>
      <c r="R154" s="38"/>
      <c r="S154" s="189">
        <v>4205594</v>
      </c>
      <c r="T154" s="38"/>
      <c r="U154" s="189">
        <v>3847456</v>
      </c>
      <c r="V154" s="38"/>
      <c r="W154" s="189">
        <v>3645091</v>
      </c>
      <c r="X154" s="38"/>
      <c r="Y154" s="189">
        <v>3449296</v>
      </c>
      <c r="Z154" s="38"/>
      <c r="AA154" s="189">
        <v>3513399</v>
      </c>
      <c r="AB154" s="38"/>
      <c r="AC154" s="189">
        <v>3584995</v>
      </c>
      <c r="AD154" s="38"/>
      <c r="AE154" s="189">
        <v>3452950</v>
      </c>
      <c r="AF154" s="38"/>
      <c r="AG154" s="189">
        <v>3414220.1629400002</v>
      </c>
      <c r="AH154" s="38"/>
      <c r="AI154" s="189">
        <v>3622872</v>
      </c>
      <c r="AJ154" s="38"/>
      <c r="AK154" s="189">
        <v>3241979</v>
      </c>
      <c r="AL154" s="38"/>
      <c r="AM154" s="189">
        <v>3272940</v>
      </c>
      <c r="AN154" s="38"/>
      <c r="AO154" s="189">
        <v>3205460</v>
      </c>
      <c r="AP154" s="38"/>
      <c r="AQ154" s="189">
        <v>3497735</v>
      </c>
      <c r="AR154" s="38"/>
      <c r="AS154" s="189">
        <v>3578316</v>
      </c>
      <c r="AT154" s="38"/>
      <c r="AU154" s="189">
        <v>3619612</v>
      </c>
      <c r="AV154" s="38"/>
      <c r="AW154" s="189">
        <v>2804525</v>
      </c>
      <c r="AX154" s="38"/>
      <c r="AY154" s="189">
        <v>2835089</v>
      </c>
      <c r="AZ154" s="38"/>
      <c r="BA154" s="189">
        <v>2848947</v>
      </c>
      <c r="BB154" s="38"/>
      <c r="BC154" s="189">
        <v>2837505</v>
      </c>
      <c r="BD154" s="38"/>
      <c r="BE154" s="189">
        <v>2727047</v>
      </c>
      <c r="BF154" s="38"/>
      <c r="BG154" s="189">
        <v>2743016</v>
      </c>
      <c r="BH154" s="38"/>
      <c r="BI154" s="189">
        <v>2774468</v>
      </c>
      <c r="BJ154" s="38"/>
      <c r="BK154" s="189">
        <v>3322304.1120000007</v>
      </c>
      <c r="BL154" s="38"/>
      <c r="BM154" s="411">
        <v>2988719.1632500002</v>
      </c>
      <c r="BN154" s="38"/>
      <c r="BO154" s="411">
        <v>3222076.4466499994</v>
      </c>
      <c r="BP154" s="38"/>
      <c r="BQ154" s="411">
        <v>4287112</v>
      </c>
      <c r="BR154" s="38"/>
      <c r="BS154" s="412">
        <v>4049791000</v>
      </c>
      <c r="BT154" s="38"/>
      <c r="BU154" s="412">
        <v>4694026000</v>
      </c>
      <c r="BV154" s="38"/>
      <c r="BW154" s="412">
        <v>5241066000</v>
      </c>
      <c r="BX154" s="38"/>
      <c r="BY154" s="412">
        <v>6070822000</v>
      </c>
      <c r="BZ154" s="38"/>
      <c r="CA154" s="412">
        <v>6170761000</v>
      </c>
      <c r="CB154" s="38"/>
      <c r="CC154" s="412">
        <v>6016116000</v>
      </c>
      <c r="CD154" s="38"/>
      <c r="CE154" s="412">
        <v>6211497000</v>
      </c>
      <c r="CF154" s="38"/>
      <c r="CG154" s="412">
        <f>[16]BS_PT!$S$69</f>
        <v>6165866000</v>
      </c>
      <c r="CH154" s="38"/>
      <c r="CI154" s="412">
        <v>6268447000</v>
      </c>
      <c r="CJ154" s="38"/>
      <c r="CK154" s="412">
        <v>6150162000</v>
      </c>
      <c r="CL154" s="38"/>
      <c r="CM154" s="412">
        <v>6986887000</v>
      </c>
      <c r="CN154" s="38"/>
      <c r="CO154" s="412">
        <v>7980339000</v>
      </c>
      <c r="CP154" s="38"/>
      <c r="CQ154" s="412">
        <v>8145439000</v>
      </c>
      <c r="CR154" s="38"/>
      <c r="CS154" s="412">
        <f>SUM(CS143:CS153)</f>
        <v>7813341000</v>
      </c>
      <c r="CT154" s="38"/>
      <c r="CU154" s="412">
        <f>SUM(CU143:CU153)</f>
        <v>8880722000</v>
      </c>
      <c r="CV154" s="38"/>
      <c r="CW154" s="412">
        <v>9033720000</v>
      </c>
      <c r="CX154" s="38"/>
      <c r="CY154" s="412">
        <f>SUM(CY143:CY153)</f>
        <v>9350923000</v>
      </c>
      <c r="CZ154" s="38"/>
      <c r="DA154" s="412">
        <v>9053501000</v>
      </c>
      <c r="DB154" s="38"/>
      <c r="DC154" s="541"/>
      <c r="DD154" s="38"/>
      <c r="DE154" s="412">
        <v>9357810000</v>
      </c>
      <c r="DF154" s="38"/>
      <c r="DG154" s="412">
        <v>8980884000</v>
      </c>
      <c r="DH154" s="38"/>
      <c r="DI154" s="188" t="s">
        <v>102</v>
      </c>
      <c r="DJ154" s="38"/>
      <c r="DK154" s="189">
        <v>1496975</v>
      </c>
      <c r="DL154" s="38"/>
      <c r="DM154" s="189">
        <v>1498112</v>
      </c>
      <c r="DN154" s="38"/>
      <c r="DO154" s="189">
        <v>1512399</v>
      </c>
      <c r="DP154" s="38"/>
      <c r="DQ154" s="189">
        <v>2102491</v>
      </c>
      <c r="DR154" s="38"/>
      <c r="DS154" s="189">
        <v>2089645.581</v>
      </c>
      <c r="DT154" s="38"/>
      <c r="DU154" s="189">
        <v>2111623</v>
      </c>
      <c r="DV154" s="38"/>
      <c r="DW154" s="189">
        <v>2253050</v>
      </c>
      <c r="DX154" s="38"/>
      <c r="DY154" s="189">
        <v>4393437</v>
      </c>
      <c r="DZ154" s="38"/>
      <c r="EA154" s="189">
        <v>4205594</v>
      </c>
      <c r="EB154" s="38"/>
      <c r="EC154" s="189">
        <v>3847456</v>
      </c>
      <c r="ED154" s="38"/>
      <c r="EE154" s="189">
        <v>3645091</v>
      </c>
      <c r="EF154" s="38"/>
      <c r="EG154" s="189">
        <v>3449296</v>
      </c>
      <c r="EH154" s="38"/>
      <c r="EI154" s="189">
        <v>3513399</v>
      </c>
      <c r="EJ154" s="38"/>
      <c r="EK154" s="189">
        <v>3584995</v>
      </c>
      <c r="EL154" s="38"/>
      <c r="EM154" s="189">
        <v>3452950</v>
      </c>
      <c r="EN154" s="38"/>
      <c r="EO154" s="189">
        <v>3414220.1629400002</v>
      </c>
      <c r="EP154" s="38"/>
      <c r="EQ154" s="189">
        <v>3622872</v>
      </c>
      <c r="ER154" s="38"/>
      <c r="ES154" s="189">
        <v>3241979</v>
      </c>
      <c r="ET154" s="38"/>
      <c r="EU154" s="189">
        <v>3272940</v>
      </c>
      <c r="EV154" s="38"/>
      <c r="EW154" s="189">
        <v>3205460</v>
      </c>
      <c r="EX154" s="38"/>
      <c r="EY154" s="189">
        <v>3497735</v>
      </c>
      <c r="EZ154" s="38"/>
      <c r="FA154" s="189">
        <v>3578316</v>
      </c>
      <c r="FB154" s="38"/>
      <c r="FC154" s="189">
        <v>3619612</v>
      </c>
      <c r="FD154" s="38"/>
      <c r="FE154" s="189">
        <v>2804525</v>
      </c>
      <c r="FF154" s="38"/>
      <c r="FG154" s="189">
        <v>2835089</v>
      </c>
      <c r="FH154" s="38"/>
      <c r="FI154" s="189">
        <v>2848947</v>
      </c>
      <c r="FJ154" s="38"/>
      <c r="FK154" s="189">
        <v>2837505</v>
      </c>
      <c r="FL154" s="38"/>
      <c r="FM154" s="189">
        <v>2727047</v>
      </c>
      <c r="FN154" s="38"/>
      <c r="FO154" s="189">
        <v>2743016</v>
      </c>
      <c r="FP154" s="38"/>
      <c r="FQ154" s="189">
        <v>2774468</v>
      </c>
      <c r="FR154" s="38"/>
      <c r="FS154" s="189">
        <v>3322304.1120000007</v>
      </c>
      <c r="FT154" s="38"/>
      <c r="FU154" s="189">
        <v>2988719.1632500002</v>
      </c>
      <c r="FV154" s="38"/>
      <c r="FW154" s="189">
        <v>3222076.4466499994</v>
      </c>
      <c r="FX154" s="38"/>
      <c r="FY154" s="189">
        <v>4287112</v>
      </c>
      <c r="FZ154" s="38"/>
      <c r="GA154" s="412">
        <v>4049791000</v>
      </c>
      <c r="GB154" s="38"/>
      <c r="GC154" s="412">
        <v>4694026000</v>
      </c>
      <c r="GD154" s="38"/>
      <c r="GE154" s="412">
        <f t="shared" si="113"/>
        <v>5241066000</v>
      </c>
      <c r="GF154" s="38"/>
      <c r="GG154" s="412">
        <f t="shared" si="114"/>
        <v>6070822000</v>
      </c>
      <c r="GH154" s="38"/>
      <c r="GI154" s="412">
        <f t="shared" si="115"/>
        <v>6170761000</v>
      </c>
      <c r="GJ154" s="38"/>
      <c r="GK154" s="412">
        <f t="shared" si="116"/>
        <v>6016116000</v>
      </c>
      <c r="GL154" s="38"/>
      <c r="GM154" s="412">
        <f t="shared" si="117"/>
        <v>6211497000</v>
      </c>
      <c r="GN154" s="38"/>
      <c r="GO154" s="412">
        <f t="shared" si="118"/>
        <v>6165866000</v>
      </c>
      <c r="GP154" s="38"/>
      <c r="GQ154" s="412">
        <f t="shared" si="119"/>
        <v>6268447000</v>
      </c>
      <c r="GR154" s="38"/>
      <c r="GS154" s="412">
        <f t="shared" si="120"/>
        <v>6150162000</v>
      </c>
      <c r="GT154" s="38"/>
      <c r="GU154" s="412">
        <f t="shared" si="121"/>
        <v>6986887000</v>
      </c>
      <c r="GV154" s="38"/>
      <c r="GW154" s="412">
        <f t="shared" si="122"/>
        <v>7980339000</v>
      </c>
      <c r="GX154" s="38"/>
      <c r="GY154" s="412">
        <f>CQ154</f>
        <v>8145439000</v>
      </c>
      <c r="GZ154" s="38"/>
      <c r="HA154" s="412">
        <f>CS154</f>
        <v>7813341000</v>
      </c>
      <c r="HB154" s="38"/>
      <c r="HC154" s="412">
        <f t="shared" si="125"/>
        <v>8880722000</v>
      </c>
      <c r="HD154" s="38"/>
      <c r="HE154" s="412">
        <f t="shared" si="126"/>
        <v>9033720000</v>
      </c>
      <c r="HF154" s="38"/>
      <c r="HG154" s="412">
        <f t="shared" si="127"/>
        <v>9350923000</v>
      </c>
      <c r="HH154" s="38"/>
      <c r="HI154" s="412">
        <f t="shared" si="128"/>
        <v>9053501000</v>
      </c>
      <c r="HJ154" s="38"/>
      <c r="HK154" s="541"/>
      <c r="HL154" s="38"/>
      <c r="HM154" s="412">
        <f t="shared" si="129"/>
        <v>9357810000</v>
      </c>
      <c r="HN154" s="38"/>
      <c r="HO154" s="412">
        <f t="shared" si="130"/>
        <v>8980884000</v>
      </c>
    </row>
    <row r="155" spans="1:223" ht="13.5" customHeight="1">
      <c r="A155" s="481"/>
      <c r="B155" s="38"/>
      <c r="C155" s="482"/>
      <c r="D155" s="38"/>
      <c r="E155" s="482"/>
      <c r="F155" s="38"/>
      <c r="G155" s="482"/>
      <c r="H155" s="38"/>
      <c r="I155" s="482"/>
      <c r="J155" s="38"/>
      <c r="K155" s="482"/>
      <c r="L155" s="38"/>
      <c r="M155" s="482"/>
      <c r="N155" s="38"/>
      <c r="O155" s="482"/>
      <c r="P155" s="38"/>
      <c r="Q155" s="482"/>
      <c r="R155" s="38"/>
      <c r="S155" s="482"/>
      <c r="T155" s="38"/>
      <c r="U155" s="482"/>
      <c r="V155" s="38"/>
      <c r="W155" s="482"/>
      <c r="X155" s="38"/>
      <c r="Y155" s="482"/>
      <c r="Z155" s="38"/>
      <c r="AA155" s="482"/>
      <c r="AB155" s="38"/>
      <c r="AC155" s="482"/>
      <c r="AD155" s="38"/>
      <c r="AE155" s="482"/>
      <c r="AF155" s="38"/>
      <c r="AG155" s="482"/>
      <c r="AH155" s="38"/>
      <c r="AI155" s="482"/>
      <c r="AJ155" s="38"/>
      <c r="AK155" s="482"/>
      <c r="AL155" s="38"/>
      <c r="AM155" s="482"/>
      <c r="AN155" s="38"/>
      <c r="AO155" s="482"/>
      <c r="AP155" s="38"/>
      <c r="AQ155" s="482"/>
      <c r="AR155" s="38"/>
      <c r="AS155" s="482"/>
      <c r="AT155" s="38"/>
      <c r="AU155" s="482"/>
      <c r="AV155" s="38"/>
      <c r="AW155" s="482"/>
      <c r="AX155" s="38"/>
      <c r="AY155" s="482"/>
      <c r="AZ155" s="38"/>
      <c r="BA155" s="482"/>
      <c r="BB155" s="38"/>
      <c r="BC155" s="482"/>
      <c r="BD155" s="38"/>
      <c r="BE155" s="482"/>
      <c r="BF155" s="38"/>
      <c r="BG155" s="482"/>
      <c r="BH155" s="38"/>
      <c r="BI155" s="482"/>
      <c r="BJ155" s="38"/>
      <c r="BK155" s="482"/>
      <c r="BL155" s="38"/>
      <c r="BM155" s="483"/>
      <c r="BN155" s="38"/>
      <c r="BO155" s="483"/>
      <c r="BP155" s="38"/>
      <c r="BQ155" s="483"/>
      <c r="BR155" s="38"/>
      <c r="BS155" s="484"/>
      <c r="BT155" s="38"/>
      <c r="BU155" s="484"/>
      <c r="BV155" s="38"/>
      <c r="BW155" s="484"/>
      <c r="BX155" s="38"/>
      <c r="BY155" s="484"/>
      <c r="BZ155" s="38"/>
      <c r="CA155" s="484"/>
      <c r="CB155" s="38"/>
      <c r="CC155" s="484"/>
      <c r="CD155" s="38"/>
      <c r="CE155" s="484"/>
      <c r="CF155" s="38"/>
      <c r="CG155" s="484"/>
      <c r="CH155" s="38"/>
      <c r="CI155" s="484"/>
      <c r="CJ155" s="38"/>
      <c r="CK155" s="484"/>
      <c r="CL155" s="38"/>
      <c r="CM155" s="484"/>
      <c r="CN155" s="38"/>
      <c r="CO155" s="484"/>
      <c r="CP155" s="38"/>
      <c r="CQ155" s="484"/>
      <c r="CR155" s="38"/>
      <c r="CS155" s="484"/>
      <c r="CT155" s="38"/>
      <c r="CU155" s="484"/>
      <c r="CV155" s="38"/>
      <c r="CW155" s="484"/>
      <c r="CX155" s="38"/>
      <c r="CY155" s="484"/>
      <c r="CZ155" s="38"/>
      <c r="DA155" s="484"/>
      <c r="DB155" s="38"/>
      <c r="DC155" s="546"/>
      <c r="DD155" s="38"/>
      <c r="DE155" s="484"/>
      <c r="DF155" s="38"/>
      <c r="DG155" s="484"/>
      <c r="DH155" s="38"/>
      <c r="DI155" s="481"/>
      <c r="DJ155" s="38"/>
      <c r="DK155" s="482"/>
      <c r="DL155" s="38"/>
      <c r="DM155" s="482"/>
      <c r="DN155" s="38"/>
      <c r="DO155" s="482"/>
      <c r="DP155" s="38"/>
      <c r="DQ155" s="482"/>
      <c r="DR155" s="38"/>
      <c r="DS155" s="482"/>
      <c r="DT155" s="38"/>
      <c r="DU155" s="482"/>
      <c r="DV155" s="38"/>
      <c r="DW155" s="482"/>
      <c r="DX155" s="38"/>
      <c r="DY155" s="482"/>
      <c r="DZ155" s="38"/>
      <c r="EA155" s="482"/>
      <c r="EB155" s="38"/>
      <c r="EC155" s="482"/>
      <c r="ED155" s="38"/>
      <c r="EE155" s="482"/>
      <c r="EF155" s="38"/>
      <c r="EG155" s="482"/>
      <c r="EH155" s="38"/>
      <c r="EI155" s="482"/>
      <c r="EJ155" s="38"/>
      <c r="EK155" s="482"/>
      <c r="EL155" s="38"/>
      <c r="EM155" s="482"/>
      <c r="EN155" s="38"/>
      <c r="EO155" s="482"/>
      <c r="EP155" s="38"/>
      <c r="EQ155" s="482"/>
      <c r="ER155" s="38"/>
      <c r="ES155" s="482"/>
      <c r="ET155" s="38"/>
      <c r="EU155" s="482"/>
      <c r="EV155" s="38"/>
      <c r="EW155" s="482"/>
      <c r="EX155" s="38"/>
      <c r="EY155" s="482"/>
      <c r="EZ155" s="38"/>
      <c r="FA155" s="482"/>
      <c r="FB155" s="38"/>
      <c r="FC155" s="482"/>
      <c r="FD155" s="38"/>
      <c r="FE155" s="482"/>
      <c r="FF155" s="38"/>
      <c r="FG155" s="482"/>
      <c r="FH155" s="38"/>
      <c r="FI155" s="482"/>
      <c r="FJ155" s="38"/>
      <c r="FK155" s="482"/>
      <c r="FL155" s="38"/>
      <c r="FM155" s="482"/>
      <c r="FN155" s="38"/>
      <c r="FO155" s="482"/>
      <c r="FP155" s="38"/>
      <c r="FQ155" s="482"/>
      <c r="FR155" s="38"/>
      <c r="FS155" s="482"/>
      <c r="FT155" s="38"/>
      <c r="FU155" s="482"/>
      <c r="FV155" s="38"/>
      <c r="FW155" s="482"/>
      <c r="FX155" s="38"/>
      <c r="FY155" s="482"/>
      <c r="FZ155" s="38"/>
      <c r="GA155" s="484"/>
      <c r="GB155" s="38"/>
      <c r="GC155" s="484"/>
      <c r="GD155" s="38"/>
      <c r="GE155" s="484"/>
      <c r="GF155" s="38"/>
      <c r="GG155" s="484"/>
      <c r="GH155" s="38"/>
      <c r="GI155" s="484"/>
      <c r="GJ155" s="38"/>
      <c r="GK155" s="484"/>
      <c r="GL155" s="38"/>
      <c r="GM155" s="484"/>
      <c r="GN155" s="38"/>
      <c r="GO155" s="484"/>
      <c r="GP155" s="38"/>
      <c r="GQ155" s="484"/>
      <c r="GR155" s="38"/>
      <c r="GS155" s="484"/>
      <c r="GT155" s="38"/>
      <c r="GU155" s="484"/>
      <c r="GV155" s="38"/>
      <c r="GW155" s="484"/>
      <c r="GX155" s="38"/>
      <c r="GY155" s="484"/>
      <c r="GZ155" s="38"/>
      <c r="HA155" s="484"/>
      <c r="HB155" s="38"/>
      <c r="HC155" s="484"/>
      <c r="HD155" s="38"/>
      <c r="HE155" s="484"/>
      <c r="HF155" s="38"/>
      <c r="HG155" s="484"/>
      <c r="HH155" s="38"/>
      <c r="HI155" s="484"/>
      <c r="HJ155" s="38"/>
      <c r="HK155" s="546"/>
      <c r="HL155" s="38"/>
      <c r="HM155" s="484"/>
      <c r="HN155" s="38"/>
      <c r="HO155" s="484"/>
    </row>
    <row r="156" spans="1:223" ht="13.5" customHeight="1">
      <c r="A156" s="188" t="s">
        <v>720</v>
      </c>
      <c r="B156" s="38"/>
      <c r="C156" s="189">
        <f>+C154+C139</f>
        <v>1803386</v>
      </c>
      <c r="D156" s="38"/>
      <c r="E156" s="189">
        <f t="shared" ref="E156:BO156" si="131">+E154+E139</f>
        <v>1569199.639</v>
      </c>
      <c r="F156" s="38"/>
      <c r="G156" s="189">
        <f t="shared" si="131"/>
        <v>1568085.6386599999</v>
      </c>
      <c r="H156" s="38"/>
      <c r="I156" s="189">
        <f t="shared" si="131"/>
        <v>3218523.1749999998</v>
      </c>
      <c r="J156" s="38"/>
      <c r="K156" s="189">
        <f t="shared" si="131"/>
        <v>3629611.5810000002</v>
      </c>
      <c r="L156" s="38"/>
      <c r="M156" s="189">
        <f t="shared" si="131"/>
        <v>4464484</v>
      </c>
      <c r="N156" s="38"/>
      <c r="O156" s="189">
        <f t="shared" si="131"/>
        <v>4848068</v>
      </c>
      <c r="P156" s="38"/>
      <c r="Q156" s="189">
        <f t="shared" si="131"/>
        <v>4807138</v>
      </c>
      <c r="R156" s="38"/>
      <c r="S156" s="189">
        <f t="shared" si="131"/>
        <v>4655137</v>
      </c>
      <c r="T156" s="38"/>
      <c r="U156" s="189">
        <f t="shared" si="131"/>
        <v>4751367</v>
      </c>
      <c r="V156" s="38"/>
      <c r="W156" s="189">
        <f t="shared" si="131"/>
        <v>4621642</v>
      </c>
      <c r="X156" s="38"/>
      <c r="Y156" s="189">
        <f t="shared" si="131"/>
        <v>4546866.2</v>
      </c>
      <c r="Z156" s="38"/>
      <c r="AA156" s="189">
        <f t="shared" si="131"/>
        <v>4727313</v>
      </c>
      <c r="AB156" s="38"/>
      <c r="AC156" s="189">
        <f t="shared" si="131"/>
        <v>4479658</v>
      </c>
      <c r="AD156" s="38"/>
      <c r="AE156" s="189">
        <f t="shared" si="131"/>
        <v>4418172</v>
      </c>
      <c r="AF156" s="38"/>
      <c r="AG156" s="189">
        <f t="shared" si="131"/>
        <v>4165987.1629400002</v>
      </c>
      <c r="AH156" s="38"/>
      <c r="AI156" s="189">
        <f t="shared" si="131"/>
        <v>4470807</v>
      </c>
      <c r="AJ156" s="38"/>
      <c r="AK156" s="189">
        <f t="shared" si="131"/>
        <v>4467279</v>
      </c>
      <c r="AL156" s="38"/>
      <c r="AM156" s="189">
        <f t="shared" si="131"/>
        <v>4457786</v>
      </c>
      <c r="AN156" s="38"/>
      <c r="AO156" s="189">
        <f t="shared" si="131"/>
        <v>4213884</v>
      </c>
      <c r="AP156" s="38"/>
      <c r="AQ156" s="189">
        <f t="shared" si="131"/>
        <v>4001405</v>
      </c>
      <c r="AR156" s="38"/>
      <c r="AS156" s="189">
        <f t="shared" si="131"/>
        <v>4036565</v>
      </c>
      <c r="AT156" s="38"/>
      <c r="AU156" s="189">
        <f t="shared" si="131"/>
        <v>4172527</v>
      </c>
      <c r="AV156" s="38"/>
      <c r="AW156" s="189">
        <f t="shared" si="131"/>
        <v>3878892</v>
      </c>
      <c r="AX156" s="38"/>
      <c r="AY156" s="189">
        <f t="shared" si="131"/>
        <v>3961696</v>
      </c>
      <c r="AZ156" s="38"/>
      <c r="BA156" s="189">
        <f t="shared" si="131"/>
        <v>4049129</v>
      </c>
      <c r="BB156" s="38"/>
      <c r="BC156" s="189">
        <f t="shared" si="131"/>
        <v>4116617</v>
      </c>
      <c r="BD156" s="38"/>
      <c r="BE156" s="189">
        <f t="shared" si="131"/>
        <v>3371825</v>
      </c>
      <c r="BF156" s="38"/>
      <c r="BG156" s="189">
        <f t="shared" si="131"/>
        <v>3365294</v>
      </c>
      <c r="BH156" s="38"/>
      <c r="BI156" s="189">
        <f t="shared" si="131"/>
        <v>3454995</v>
      </c>
      <c r="BJ156" s="38"/>
      <c r="BK156" s="189">
        <f t="shared" si="131"/>
        <v>4022665.4070000006</v>
      </c>
      <c r="BL156" s="38"/>
      <c r="BM156" s="411">
        <f t="shared" si="131"/>
        <v>3635523.2058200003</v>
      </c>
      <c r="BN156" s="38"/>
      <c r="BO156" s="411">
        <f t="shared" si="131"/>
        <v>3899127.2347599994</v>
      </c>
      <c r="BP156" s="38"/>
      <c r="BQ156" s="411">
        <f t="shared" ref="BQ156:EO156" si="132">+BQ154+BQ139</f>
        <v>5039269.2196000004</v>
      </c>
      <c r="BR156" s="38"/>
      <c r="BS156" s="412">
        <f t="shared" si="132"/>
        <v>5098151000</v>
      </c>
      <c r="BT156" s="38"/>
      <c r="BU156" s="412">
        <f t="shared" si="132"/>
        <v>5682005000</v>
      </c>
      <c r="BV156" s="38"/>
      <c r="BW156" s="412">
        <f t="shared" si="132"/>
        <v>6272423000</v>
      </c>
      <c r="BX156" s="38"/>
      <c r="BY156" s="412">
        <f t="shared" si="132"/>
        <v>7209415000</v>
      </c>
      <c r="BZ156" s="38"/>
      <c r="CA156" s="412">
        <f t="shared" si="132"/>
        <v>7055998000</v>
      </c>
      <c r="CB156" s="38"/>
      <c r="CC156" s="412">
        <f t="shared" si="132"/>
        <v>6826198000</v>
      </c>
      <c r="CD156" s="38"/>
      <c r="CE156" s="412">
        <f t="shared" si="132"/>
        <v>7084253000</v>
      </c>
      <c r="CF156" s="38"/>
      <c r="CG156" s="412">
        <f t="shared" si="132"/>
        <v>7277311000</v>
      </c>
      <c r="CH156" s="38"/>
      <c r="CI156" s="412">
        <f t="shared" si="132"/>
        <v>7497578000</v>
      </c>
      <c r="CJ156" s="38"/>
      <c r="CK156" s="412">
        <f t="shared" si="132"/>
        <v>7558759000</v>
      </c>
      <c r="CL156" s="38"/>
      <c r="CM156" s="412">
        <f t="shared" si="132"/>
        <v>8410059000</v>
      </c>
      <c r="CN156" s="38"/>
      <c r="CO156" s="412">
        <f t="shared" si="132"/>
        <v>9253200000</v>
      </c>
      <c r="CP156" s="38"/>
      <c r="CQ156" s="412">
        <f t="shared" si="132"/>
        <v>9115793000</v>
      </c>
      <c r="CR156" s="38"/>
      <c r="CS156" s="412">
        <f t="shared" si="132"/>
        <v>8785875000</v>
      </c>
      <c r="CT156" s="38"/>
      <c r="CU156" s="412">
        <f t="shared" ref="CU156" si="133">+CU154+CU139</f>
        <v>9979548000</v>
      </c>
      <c r="CV156" s="38"/>
      <c r="CW156" s="412">
        <v>10180745000</v>
      </c>
      <c r="CX156" s="38"/>
      <c r="CY156" s="412">
        <v>10874591000</v>
      </c>
      <c r="CZ156" s="38"/>
      <c r="DA156" s="412">
        <v>10795448000</v>
      </c>
      <c r="DB156" s="38"/>
      <c r="DC156" s="541"/>
      <c r="DD156" s="38"/>
      <c r="DE156" s="412">
        <v>11058713000</v>
      </c>
      <c r="DF156" s="38"/>
      <c r="DG156" s="412">
        <v>11179612000</v>
      </c>
      <c r="DH156" s="38"/>
      <c r="DI156" s="188" t="s">
        <v>721</v>
      </c>
      <c r="DJ156" s="38"/>
      <c r="DK156" s="189">
        <f t="shared" si="132"/>
        <v>1803386</v>
      </c>
      <c r="DL156" s="38"/>
      <c r="DM156" s="189">
        <f t="shared" si="132"/>
        <v>1569199.639</v>
      </c>
      <c r="DN156" s="38"/>
      <c r="DO156" s="189">
        <f t="shared" si="132"/>
        <v>1568085.6386599999</v>
      </c>
      <c r="DP156" s="38">
        <f t="shared" si="132"/>
        <v>0</v>
      </c>
      <c r="DQ156" s="189">
        <f t="shared" si="132"/>
        <v>3218523.1749999998</v>
      </c>
      <c r="DR156" s="38">
        <f t="shared" si="132"/>
        <v>0</v>
      </c>
      <c r="DS156" s="189">
        <f t="shared" si="132"/>
        <v>3629611.5810000002</v>
      </c>
      <c r="DT156" s="38">
        <f t="shared" si="132"/>
        <v>0</v>
      </c>
      <c r="DU156" s="189">
        <f t="shared" si="132"/>
        <v>4464484</v>
      </c>
      <c r="DV156" s="38">
        <f t="shared" si="132"/>
        <v>0</v>
      </c>
      <c r="DW156" s="189">
        <f t="shared" si="132"/>
        <v>4848068</v>
      </c>
      <c r="DX156" s="38">
        <f t="shared" si="132"/>
        <v>0</v>
      </c>
      <c r="DY156" s="189">
        <f t="shared" si="132"/>
        <v>4807138</v>
      </c>
      <c r="DZ156" s="38">
        <f t="shared" si="132"/>
        <v>0</v>
      </c>
      <c r="EA156" s="189">
        <f t="shared" si="132"/>
        <v>4655137</v>
      </c>
      <c r="EB156" s="38">
        <f t="shared" si="132"/>
        <v>0</v>
      </c>
      <c r="EC156" s="189">
        <f t="shared" si="132"/>
        <v>4751367</v>
      </c>
      <c r="ED156" s="38">
        <f t="shared" si="132"/>
        <v>0</v>
      </c>
      <c r="EE156" s="189">
        <f t="shared" si="132"/>
        <v>4621642</v>
      </c>
      <c r="EF156" s="38">
        <f t="shared" si="132"/>
        <v>0</v>
      </c>
      <c r="EG156" s="189">
        <f t="shared" si="132"/>
        <v>4546866.2</v>
      </c>
      <c r="EH156" s="38">
        <f t="shared" si="132"/>
        <v>0</v>
      </c>
      <c r="EI156" s="189">
        <f t="shared" si="132"/>
        <v>4727313</v>
      </c>
      <c r="EJ156" s="38">
        <f t="shared" si="132"/>
        <v>0</v>
      </c>
      <c r="EK156" s="189">
        <f t="shared" si="132"/>
        <v>4479658</v>
      </c>
      <c r="EL156" s="38">
        <f t="shared" si="132"/>
        <v>0</v>
      </c>
      <c r="EM156" s="189">
        <f t="shared" si="132"/>
        <v>4418172</v>
      </c>
      <c r="EN156" s="38">
        <f t="shared" si="132"/>
        <v>0</v>
      </c>
      <c r="EO156" s="189">
        <f t="shared" si="132"/>
        <v>4165987.1629400002</v>
      </c>
      <c r="EP156" s="38">
        <f t="shared" ref="EP156:HA156" si="134">+EP154+EP139</f>
        <v>0</v>
      </c>
      <c r="EQ156" s="189">
        <f t="shared" si="134"/>
        <v>4470807</v>
      </c>
      <c r="ER156" s="38">
        <f t="shared" si="134"/>
        <v>0</v>
      </c>
      <c r="ES156" s="189">
        <f t="shared" si="134"/>
        <v>4467279</v>
      </c>
      <c r="ET156" s="38">
        <f t="shared" si="134"/>
        <v>0</v>
      </c>
      <c r="EU156" s="189">
        <f t="shared" si="134"/>
        <v>4457786</v>
      </c>
      <c r="EV156" s="38">
        <f t="shared" si="134"/>
        <v>0</v>
      </c>
      <c r="EW156" s="189">
        <f t="shared" si="134"/>
        <v>4213884</v>
      </c>
      <c r="EX156" s="38">
        <f t="shared" si="134"/>
        <v>0</v>
      </c>
      <c r="EY156" s="189">
        <f t="shared" si="134"/>
        <v>4001405</v>
      </c>
      <c r="EZ156" s="38">
        <f t="shared" si="134"/>
        <v>0</v>
      </c>
      <c r="FA156" s="189">
        <f t="shared" si="134"/>
        <v>4036565</v>
      </c>
      <c r="FB156" s="38">
        <f t="shared" si="134"/>
        <v>0</v>
      </c>
      <c r="FC156" s="189">
        <f t="shared" si="134"/>
        <v>4172527</v>
      </c>
      <c r="FD156" s="38">
        <f t="shared" si="134"/>
        <v>0</v>
      </c>
      <c r="FE156" s="189">
        <f t="shared" si="134"/>
        <v>3878892</v>
      </c>
      <c r="FF156" s="38">
        <f t="shared" si="134"/>
        <v>0</v>
      </c>
      <c r="FG156" s="189">
        <f t="shared" si="134"/>
        <v>3961696</v>
      </c>
      <c r="FH156" s="38">
        <f t="shared" si="134"/>
        <v>0</v>
      </c>
      <c r="FI156" s="189">
        <f t="shared" si="134"/>
        <v>4049129</v>
      </c>
      <c r="FJ156" s="38">
        <f t="shared" si="134"/>
        <v>0</v>
      </c>
      <c r="FK156" s="189">
        <f t="shared" si="134"/>
        <v>4116617</v>
      </c>
      <c r="FL156" s="38">
        <f t="shared" si="134"/>
        <v>0</v>
      </c>
      <c r="FM156" s="189">
        <f t="shared" si="134"/>
        <v>3371825</v>
      </c>
      <c r="FN156" s="38"/>
      <c r="FO156" s="189">
        <f t="shared" si="134"/>
        <v>3365294</v>
      </c>
      <c r="FP156" s="38"/>
      <c r="FQ156" s="189">
        <f t="shared" si="134"/>
        <v>3454995</v>
      </c>
      <c r="FR156" s="38"/>
      <c r="FS156" s="189">
        <f t="shared" si="134"/>
        <v>4022665.4070000006</v>
      </c>
      <c r="FT156" s="38"/>
      <c r="FU156" s="189">
        <f t="shared" si="134"/>
        <v>3635523.2058200003</v>
      </c>
      <c r="FV156" s="38"/>
      <c r="FW156" s="189">
        <f t="shared" si="134"/>
        <v>3899127.2347599994</v>
      </c>
      <c r="FX156" s="38"/>
      <c r="FY156" s="189">
        <f t="shared" si="134"/>
        <v>5039269.2196000004</v>
      </c>
      <c r="FZ156" s="38"/>
      <c r="GA156" s="412">
        <f t="shared" si="134"/>
        <v>5098151000</v>
      </c>
      <c r="GB156" s="38"/>
      <c r="GC156" s="412">
        <f t="shared" si="134"/>
        <v>5682005000</v>
      </c>
      <c r="GD156" s="38"/>
      <c r="GE156" s="412">
        <f t="shared" si="134"/>
        <v>6272423000</v>
      </c>
      <c r="GF156" s="38"/>
      <c r="GG156" s="412">
        <f t="shared" si="134"/>
        <v>7209415000</v>
      </c>
      <c r="GH156" s="38"/>
      <c r="GI156" s="412">
        <f t="shared" si="134"/>
        <v>7055998000</v>
      </c>
      <c r="GJ156" s="38"/>
      <c r="GK156" s="412">
        <f t="shared" si="134"/>
        <v>6826198000</v>
      </c>
      <c r="GL156" s="38"/>
      <c r="GM156" s="412">
        <f t="shared" si="134"/>
        <v>7084253000</v>
      </c>
      <c r="GN156" s="38"/>
      <c r="GO156" s="412">
        <f t="shared" si="134"/>
        <v>7277311000</v>
      </c>
      <c r="GP156" s="38"/>
      <c r="GQ156" s="412">
        <f t="shared" si="134"/>
        <v>7497578000</v>
      </c>
      <c r="GR156" s="38"/>
      <c r="GS156" s="412">
        <f t="shared" si="134"/>
        <v>7558759000</v>
      </c>
      <c r="GT156" s="38"/>
      <c r="GU156" s="412">
        <f t="shared" si="134"/>
        <v>8410059000</v>
      </c>
      <c r="GV156" s="38"/>
      <c r="GW156" s="412">
        <f t="shared" si="134"/>
        <v>9253200000</v>
      </c>
      <c r="GX156" s="38"/>
      <c r="GY156" s="412">
        <f t="shared" si="134"/>
        <v>9115793000</v>
      </c>
      <c r="GZ156" s="38"/>
      <c r="HA156" s="412">
        <f t="shared" si="134"/>
        <v>8785875000</v>
      </c>
      <c r="HB156" s="38"/>
      <c r="HC156" s="412">
        <f>+CU156</f>
        <v>9979548000</v>
      </c>
      <c r="HD156" s="38"/>
      <c r="HE156" s="412">
        <f>+CW156</f>
        <v>10180745000</v>
      </c>
      <c r="HF156" s="38"/>
      <c r="HG156" s="412">
        <f>+CY156</f>
        <v>10874591000</v>
      </c>
      <c r="HH156" s="38"/>
      <c r="HI156" s="412">
        <f>+DA156</f>
        <v>10795448000</v>
      </c>
      <c r="HJ156" s="38"/>
      <c r="HK156" s="541"/>
      <c r="HL156" s="38"/>
      <c r="HM156" s="412">
        <f>+DE156</f>
        <v>11058713000</v>
      </c>
      <c r="HN156" s="38"/>
      <c r="HO156" s="412">
        <f>+DG156</f>
        <v>11179612000</v>
      </c>
    </row>
    <row r="157" spans="1:223" ht="12" customHeight="1">
      <c r="A157" s="17"/>
      <c r="B157" s="224"/>
      <c r="C157" s="224">
        <v>0</v>
      </c>
      <c r="D157" s="224"/>
      <c r="E157" s="224">
        <v>0</v>
      </c>
      <c r="F157" s="224"/>
      <c r="G157" s="224">
        <v>0</v>
      </c>
      <c r="H157" s="224"/>
      <c r="I157" s="224">
        <v>0</v>
      </c>
      <c r="J157" s="224"/>
      <c r="K157" s="224">
        <v>0</v>
      </c>
      <c r="L157" s="224"/>
      <c r="M157" s="224">
        <v>0</v>
      </c>
      <c r="N157" s="224"/>
      <c r="O157" s="224">
        <v>0</v>
      </c>
      <c r="P157" s="224"/>
      <c r="Q157" s="224">
        <v>0</v>
      </c>
      <c r="R157" s="224"/>
      <c r="S157" s="224">
        <v>0</v>
      </c>
      <c r="T157" s="224"/>
      <c r="U157" s="224">
        <v>0</v>
      </c>
      <c r="V157" s="224"/>
      <c r="W157" s="224">
        <v>0</v>
      </c>
      <c r="X157" s="224"/>
      <c r="Y157" s="224">
        <v>0</v>
      </c>
      <c r="Z157" s="224"/>
      <c r="AA157" s="224">
        <v>0</v>
      </c>
      <c r="AB157" s="224"/>
      <c r="AC157" s="224">
        <v>0</v>
      </c>
      <c r="AD157" s="224"/>
      <c r="AE157" s="224">
        <v>0</v>
      </c>
      <c r="AF157" s="224"/>
      <c r="AG157" s="224">
        <v>0</v>
      </c>
      <c r="AH157" s="224"/>
      <c r="AI157" s="224">
        <v>0</v>
      </c>
      <c r="AJ157" s="224"/>
      <c r="AK157" s="224">
        <v>0</v>
      </c>
      <c r="AL157" s="224"/>
      <c r="AM157" s="224">
        <v>0</v>
      </c>
      <c r="AN157" s="224"/>
      <c r="AO157" s="224">
        <v>0</v>
      </c>
      <c r="AP157" s="224"/>
      <c r="AQ157" s="224">
        <v>0</v>
      </c>
      <c r="AR157" s="224"/>
      <c r="AS157" s="224">
        <v>0</v>
      </c>
      <c r="AT157" s="224"/>
      <c r="AU157" s="224">
        <v>0</v>
      </c>
      <c r="AV157" s="224"/>
      <c r="AW157" s="224">
        <v>0</v>
      </c>
      <c r="AX157" s="224"/>
      <c r="AY157" s="224">
        <v>0</v>
      </c>
      <c r="AZ157" s="224"/>
      <c r="BA157" s="224">
        <v>0</v>
      </c>
      <c r="BB157" s="224"/>
      <c r="BC157" s="224">
        <v>0</v>
      </c>
      <c r="BD157" s="224"/>
      <c r="BE157" s="224">
        <v>0</v>
      </c>
      <c r="BF157" s="224"/>
      <c r="BG157" s="224">
        <v>0</v>
      </c>
      <c r="BH157" s="224"/>
      <c r="BI157" s="224"/>
      <c r="BJ157" s="224"/>
      <c r="BK157" s="224"/>
      <c r="BL157" s="224"/>
      <c r="BM157" s="224"/>
      <c r="BN157" s="224"/>
      <c r="BO157" s="224"/>
      <c r="BP157" s="224"/>
      <c r="BQ157" s="224"/>
      <c r="BR157" s="224"/>
      <c r="BS157" s="17"/>
      <c r="BT157" s="224"/>
      <c r="BU157" s="17"/>
      <c r="BV157" s="224"/>
      <c r="BW157" s="17"/>
      <c r="BX157" s="224"/>
      <c r="BY157" s="17"/>
      <c r="BZ157" s="224"/>
      <c r="CA157" s="17"/>
      <c r="CB157" s="224"/>
      <c r="CC157" s="17"/>
      <c r="CD157" s="224"/>
      <c r="CE157" s="17"/>
      <c r="CF157" s="224"/>
      <c r="CG157" s="17"/>
      <c r="CH157" s="224"/>
      <c r="CI157" s="17"/>
      <c r="CJ157" s="224"/>
      <c r="CK157" s="17"/>
      <c r="CL157" s="224"/>
      <c r="CM157" s="17"/>
      <c r="CN157" s="224"/>
      <c r="CO157" s="17"/>
      <c r="CP157" s="224"/>
      <c r="CQ157" s="17"/>
      <c r="CR157" s="224"/>
      <c r="CS157" s="17"/>
      <c r="CT157" s="224"/>
      <c r="CU157" s="17"/>
      <c r="CV157" s="224"/>
      <c r="CW157" s="17"/>
      <c r="CX157" s="224"/>
      <c r="CY157" s="17"/>
      <c r="CZ157" s="224"/>
      <c r="DA157" s="17"/>
      <c r="DB157" s="224"/>
      <c r="DC157" s="540"/>
      <c r="DD157" s="224"/>
      <c r="DE157" s="17"/>
      <c r="DF157" s="224"/>
      <c r="DG157" s="17"/>
      <c r="DH157" s="224"/>
      <c r="DI157" s="17"/>
      <c r="DJ157" s="224"/>
      <c r="DK157" s="80"/>
      <c r="DL157" s="224"/>
      <c r="DM157" s="80"/>
      <c r="DN157" s="224"/>
      <c r="DO157" s="80"/>
      <c r="DP157" s="224"/>
      <c r="DQ157" s="80"/>
      <c r="DR157" s="224"/>
      <c r="DS157" s="80"/>
      <c r="DT157" s="224"/>
      <c r="DU157" s="80"/>
      <c r="DV157" s="224"/>
      <c r="DW157" s="80"/>
      <c r="DX157" s="224"/>
      <c r="DY157" s="80"/>
      <c r="DZ157" s="224"/>
      <c r="EA157" s="80"/>
      <c r="EB157" s="224"/>
      <c r="EC157" s="80"/>
      <c r="ED157" s="224"/>
      <c r="EE157" s="80"/>
      <c r="EF157" s="224"/>
      <c r="EG157" s="80"/>
      <c r="EH157" s="224"/>
      <c r="EI157" s="80"/>
      <c r="EJ157" s="224"/>
      <c r="EK157" s="80"/>
      <c r="EL157" s="224"/>
      <c r="EM157" s="80"/>
      <c r="EN157" s="224"/>
      <c r="EO157" s="80"/>
      <c r="EP157" s="224"/>
      <c r="EQ157" s="80"/>
      <c r="ER157" s="224"/>
      <c r="ES157" s="80"/>
      <c r="ET157" s="224"/>
      <c r="EU157" s="80"/>
      <c r="EV157" s="224"/>
      <c r="EW157" s="80"/>
      <c r="EX157" s="224"/>
      <c r="EY157" s="80"/>
      <c r="EZ157" s="224"/>
      <c r="FA157" s="80"/>
      <c r="FB157" s="224"/>
      <c r="FC157" s="80"/>
      <c r="FD157" s="224"/>
      <c r="FE157" s="80"/>
      <c r="FF157" s="224"/>
      <c r="FG157" s="80"/>
      <c r="FH157" s="224"/>
      <c r="FI157" s="80"/>
      <c r="FJ157" s="224"/>
      <c r="FK157" s="80"/>
      <c r="FL157" s="224"/>
      <c r="FM157" s="80"/>
      <c r="FN157" s="224"/>
      <c r="FO157" s="80"/>
      <c r="FP157" s="224"/>
      <c r="FQ157" s="80"/>
      <c r="FR157" s="224"/>
      <c r="FS157" s="80"/>
      <c r="FT157" s="224"/>
      <c r="FU157" s="80"/>
      <c r="FV157" s="224"/>
      <c r="FW157" s="80"/>
      <c r="FX157" s="224"/>
      <c r="FY157" s="80"/>
      <c r="FZ157" s="224"/>
      <c r="GA157" s="17"/>
      <c r="GB157" s="224"/>
      <c r="GC157" s="17"/>
      <c r="GD157" s="224"/>
      <c r="GE157" s="17"/>
      <c r="GF157" s="224"/>
      <c r="GG157" s="17"/>
      <c r="GH157" s="224"/>
      <c r="GI157" s="17"/>
      <c r="GJ157" s="224"/>
      <c r="GK157" s="17"/>
      <c r="GL157" s="224"/>
      <c r="GM157" s="17"/>
      <c r="GN157" s="224"/>
      <c r="GO157" s="17"/>
      <c r="GP157" s="224"/>
      <c r="GQ157" s="17"/>
      <c r="GR157" s="224"/>
      <c r="GS157" s="17"/>
      <c r="GT157" s="224"/>
      <c r="GU157" s="17"/>
      <c r="GV157" s="224"/>
      <c r="GW157" s="17"/>
      <c r="GX157" s="224"/>
      <c r="GY157" s="17"/>
      <c r="GZ157" s="224"/>
      <c r="HA157" s="17"/>
      <c r="HB157" s="224"/>
      <c r="HC157" s="17"/>
      <c r="HD157" s="224"/>
      <c r="HE157" s="17"/>
      <c r="HF157" s="224"/>
      <c r="HG157" s="17"/>
      <c r="HH157" s="224"/>
      <c r="HI157" s="17"/>
      <c r="HJ157" s="224"/>
      <c r="HK157" s="540"/>
      <c r="HL157" s="224"/>
      <c r="HM157" s="17"/>
      <c r="HN157" s="224"/>
      <c r="HO157" s="17"/>
    </row>
    <row r="158" spans="1:223" ht="13.5" customHeight="1">
      <c r="A158" s="143" t="s">
        <v>826</v>
      </c>
      <c r="B158" s="37"/>
      <c r="C158" s="144"/>
      <c r="D158" s="37"/>
      <c r="E158" s="144"/>
      <c r="F158" s="37"/>
      <c r="G158" s="144"/>
      <c r="H158" s="37"/>
      <c r="I158" s="144"/>
      <c r="J158" s="37"/>
      <c r="K158" s="144"/>
      <c r="L158" s="37"/>
      <c r="M158" s="144"/>
      <c r="N158" s="37"/>
      <c r="O158" s="144"/>
      <c r="P158" s="37"/>
      <c r="Q158" s="144"/>
      <c r="R158" s="37"/>
      <c r="S158" s="144"/>
      <c r="T158" s="37"/>
      <c r="U158" s="144"/>
      <c r="V158" s="37"/>
      <c r="W158" s="144"/>
      <c r="X158" s="37"/>
      <c r="Y158" s="144"/>
      <c r="Z158" s="37"/>
      <c r="AA158" s="144"/>
      <c r="AB158" s="37"/>
      <c r="AC158" s="144"/>
      <c r="AD158" s="37"/>
      <c r="AE158" s="144"/>
      <c r="AF158" s="37"/>
      <c r="AG158" s="144"/>
      <c r="AH158" s="37"/>
      <c r="AI158" s="144"/>
      <c r="AJ158" s="37"/>
      <c r="AK158" s="144"/>
      <c r="AL158" s="37"/>
      <c r="AM158" s="144"/>
      <c r="AN158" s="37"/>
      <c r="AO158" s="144"/>
      <c r="AP158" s="37"/>
      <c r="AQ158" s="144"/>
      <c r="AR158" s="37"/>
      <c r="AS158" s="144"/>
      <c r="AT158" s="37"/>
      <c r="AU158" s="144"/>
      <c r="AV158" s="37"/>
      <c r="AW158" s="144"/>
      <c r="AX158" s="37"/>
      <c r="AY158" s="144"/>
      <c r="AZ158" s="37"/>
      <c r="BA158" s="144"/>
      <c r="BB158" s="37"/>
      <c r="BC158" s="144"/>
      <c r="BD158" s="37"/>
      <c r="BE158" s="144"/>
      <c r="BF158" s="37"/>
      <c r="BG158" s="144"/>
      <c r="BH158" s="37"/>
      <c r="BI158" s="144"/>
      <c r="BJ158" s="37"/>
      <c r="BK158" s="144"/>
      <c r="BL158" s="37"/>
      <c r="BM158" s="144"/>
      <c r="BN158" s="37"/>
      <c r="BO158" s="144"/>
      <c r="BP158" s="37"/>
      <c r="BQ158" s="144"/>
      <c r="BR158" s="37"/>
      <c r="BS158" s="144"/>
      <c r="BT158" s="37"/>
      <c r="BU158" s="144"/>
      <c r="BV158" s="37"/>
      <c r="BW158" s="144"/>
      <c r="BX158" s="37"/>
      <c r="BY158" s="144"/>
      <c r="BZ158" s="37"/>
      <c r="CA158" s="144"/>
      <c r="CB158" s="37"/>
      <c r="CC158" s="144"/>
      <c r="CD158" s="37"/>
      <c r="CE158" s="144"/>
      <c r="CF158" s="37"/>
      <c r="CG158" s="144"/>
      <c r="CH158" s="37"/>
      <c r="CI158" s="144"/>
      <c r="CJ158" s="37"/>
      <c r="CK158" s="144"/>
      <c r="CL158" s="37"/>
      <c r="CM158" s="144"/>
      <c r="CN158" s="37"/>
      <c r="CO158" s="144"/>
      <c r="CP158" s="37"/>
      <c r="CQ158" s="144"/>
      <c r="CR158" s="37"/>
      <c r="CS158" s="144"/>
      <c r="CT158" s="37"/>
      <c r="CU158" s="144"/>
      <c r="CV158" s="37"/>
      <c r="CW158" s="144"/>
      <c r="CX158" s="37"/>
      <c r="CY158" s="144"/>
      <c r="CZ158" s="37"/>
      <c r="DA158" s="144"/>
      <c r="DB158" s="37"/>
      <c r="DC158" s="544"/>
      <c r="DD158" s="37"/>
      <c r="DE158" s="144"/>
      <c r="DF158" s="37"/>
      <c r="DG158" s="144"/>
      <c r="DH158" s="37"/>
      <c r="DI158" s="143" t="s">
        <v>104</v>
      </c>
      <c r="DJ158" s="37"/>
      <c r="DK158" s="144"/>
      <c r="DL158" s="37"/>
      <c r="DM158" s="144"/>
      <c r="DN158" s="37"/>
      <c r="DO158" s="144"/>
      <c r="DP158" s="37"/>
      <c r="DQ158" s="144"/>
      <c r="DR158" s="37"/>
      <c r="DS158" s="144"/>
      <c r="DT158" s="37"/>
      <c r="DU158" s="144"/>
      <c r="DV158" s="37"/>
      <c r="DW158" s="144"/>
      <c r="DX158" s="37"/>
      <c r="DY158" s="144"/>
      <c r="DZ158" s="37"/>
      <c r="EA158" s="144"/>
      <c r="EB158" s="37"/>
      <c r="EC158" s="144"/>
      <c r="ED158" s="37"/>
      <c r="EE158" s="144"/>
      <c r="EF158" s="37"/>
      <c r="EG158" s="144"/>
      <c r="EH158" s="37"/>
      <c r="EI158" s="144"/>
      <c r="EJ158" s="37"/>
      <c r="EK158" s="144"/>
      <c r="EL158" s="37"/>
      <c r="EM158" s="144"/>
      <c r="EN158" s="37"/>
      <c r="EO158" s="144"/>
      <c r="EP158" s="37"/>
      <c r="EQ158" s="144"/>
      <c r="ER158" s="37"/>
      <c r="ES158" s="144"/>
      <c r="ET158" s="37"/>
      <c r="EU158" s="144"/>
      <c r="EV158" s="37"/>
      <c r="EW158" s="144"/>
      <c r="EX158" s="37"/>
      <c r="EY158" s="144"/>
      <c r="EZ158" s="37"/>
      <c r="FA158" s="144"/>
      <c r="FB158" s="37"/>
      <c r="FC158" s="144"/>
      <c r="FD158" s="37"/>
      <c r="FE158" s="144"/>
      <c r="FF158" s="37"/>
      <c r="FG158" s="144"/>
      <c r="FH158" s="37"/>
      <c r="FI158" s="144"/>
      <c r="FJ158" s="37"/>
      <c r="FK158" s="144"/>
      <c r="FL158" s="37"/>
      <c r="FM158" s="144"/>
      <c r="FN158" s="37"/>
      <c r="FO158" s="144"/>
      <c r="FP158" s="37"/>
      <c r="FQ158" s="144"/>
      <c r="FR158" s="37"/>
      <c r="FS158" s="144"/>
      <c r="FT158" s="37"/>
      <c r="FU158" s="144"/>
      <c r="FV158" s="37"/>
      <c r="FW158" s="144"/>
      <c r="FX158" s="37"/>
      <c r="FY158" s="144"/>
      <c r="FZ158" s="37"/>
      <c r="GA158" s="144"/>
      <c r="GB158" s="37"/>
      <c r="GC158" s="144"/>
      <c r="GD158" s="37"/>
      <c r="GE158" s="144"/>
      <c r="GF158" s="37"/>
      <c r="GG158" s="144"/>
      <c r="GH158" s="37"/>
      <c r="GI158" s="144"/>
      <c r="GJ158" s="37"/>
      <c r="GK158" s="144"/>
      <c r="GL158" s="37"/>
      <c r="GM158" s="144"/>
      <c r="GN158" s="37"/>
      <c r="GO158" s="144"/>
      <c r="GP158" s="37"/>
      <c r="GQ158" s="144"/>
      <c r="GR158" s="37"/>
      <c r="GS158" s="144"/>
      <c r="GT158" s="37"/>
      <c r="GU158" s="144"/>
      <c r="GV158" s="37"/>
      <c r="GW158" s="144"/>
      <c r="GX158" s="37"/>
      <c r="GY158" s="144"/>
      <c r="GZ158" s="37"/>
      <c r="HA158" s="144"/>
      <c r="HB158" s="37"/>
      <c r="HC158" s="144"/>
      <c r="HD158" s="37"/>
      <c r="HE158" s="144"/>
      <c r="HF158" s="37"/>
      <c r="HG158" s="144"/>
      <c r="HH158" s="37"/>
      <c r="HI158" s="144"/>
      <c r="HJ158" s="37"/>
      <c r="HK158" s="544"/>
      <c r="HL158" s="37"/>
      <c r="HM158" s="144"/>
      <c r="HN158" s="37"/>
      <c r="HO158" s="144"/>
    </row>
    <row r="159" spans="1:223" ht="13.5" customHeight="1">
      <c r="A159" s="406" t="s">
        <v>171</v>
      </c>
      <c r="B159" s="38"/>
      <c r="C159" s="407">
        <v>1312536</v>
      </c>
      <c r="D159" s="38"/>
      <c r="E159" s="407">
        <v>1312536</v>
      </c>
      <c r="F159" s="38"/>
      <c r="G159" s="407">
        <v>1312536</v>
      </c>
      <c r="H159" s="38"/>
      <c r="I159" s="407">
        <v>1312536</v>
      </c>
      <c r="J159" s="38"/>
      <c r="K159" s="407">
        <v>1312536</v>
      </c>
      <c r="L159" s="38"/>
      <c r="M159" s="407">
        <v>1312536</v>
      </c>
      <c r="N159" s="38"/>
      <c r="O159" s="407">
        <v>3041872</v>
      </c>
      <c r="P159" s="38"/>
      <c r="Q159" s="407">
        <v>3042035</v>
      </c>
      <c r="R159" s="38"/>
      <c r="S159" s="407">
        <v>3042035</v>
      </c>
      <c r="T159" s="38"/>
      <c r="U159" s="407">
        <v>3042035</v>
      </c>
      <c r="V159" s="38"/>
      <c r="W159" s="407">
        <v>3042035</v>
      </c>
      <c r="X159" s="38"/>
      <c r="Y159" s="407">
        <v>3042035</v>
      </c>
      <c r="Z159" s="38"/>
      <c r="AA159" s="407">
        <v>3042035</v>
      </c>
      <c r="AB159" s="38"/>
      <c r="AC159" s="407">
        <v>3042035</v>
      </c>
      <c r="AD159" s="38"/>
      <c r="AE159" s="407">
        <v>3042035</v>
      </c>
      <c r="AF159" s="38"/>
      <c r="AG159" s="407">
        <v>3042035</v>
      </c>
      <c r="AH159" s="38"/>
      <c r="AI159" s="407">
        <v>3042035</v>
      </c>
      <c r="AJ159" s="38"/>
      <c r="AK159" s="407">
        <v>3042035</v>
      </c>
      <c r="AL159" s="38"/>
      <c r="AM159" s="407">
        <v>3042035</v>
      </c>
      <c r="AN159" s="38"/>
      <c r="AO159" s="407">
        <v>3042035</v>
      </c>
      <c r="AP159" s="38"/>
      <c r="AQ159" s="407">
        <v>3042035</v>
      </c>
      <c r="AR159" s="38"/>
      <c r="AS159" s="407">
        <v>3042035</v>
      </c>
      <c r="AT159" s="38"/>
      <c r="AU159" s="407">
        <v>3042035</v>
      </c>
      <c r="AV159" s="38"/>
      <c r="AW159" s="407">
        <v>3042035</v>
      </c>
      <c r="AX159" s="38"/>
      <c r="AY159" s="407">
        <v>3042035</v>
      </c>
      <c r="AZ159" s="38"/>
      <c r="BA159" s="407">
        <v>3042035</v>
      </c>
      <c r="BB159" s="38"/>
      <c r="BC159" s="407">
        <v>3042035</v>
      </c>
      <c r="BD159" s="38"/>
      <c r="BE159" s="407">
        <v>3042035</v>
      </c>
      <c r="BF159" s="38"/>
      <c r="BG159" s="407">
        <v>3042035</v>
      </c>
      <c r="BH159" s="38"/>
      <c r="BI159" s="407">
        <v>3042035</v>
      </c>
      <c r="BJ159" s="38"/>
      <c r="BK159" s="407">
        <v>3042034.3629999999</v>
      </c>
      <c r="BL159" s="38"/>
      <c r="BM159" s="408">
        <v>3042033.8626999999</v>
      </c>
      <c r="BN159" s="38"/>
      <c r="BO159" s="408">
        <v>3042033.8626999999</v>
      </c>
      <c r="BP159" s="38"/>
      <c r="BQ159" s="408">
        <v>3042035</v>
      </c>
      <c r="BR159" s="38"/>
      <c r="BS159" s="409">
        <v>3042035000</v>
      </c>
      <c r="BT159" s="38"/>
      <c r="BU159" s="409">
        <v>3042033862.6999998</v>
      </c>
      <c r="BV159" s="38"/>
      <c r="BW159" s="409">
        <v>3042035000</v>
      </c>
      <c r="BX159" s="38"/>
      <c r="BY159" s="409">
        <v>3042035000</v>
      </c>
      <c r="BZ159" s="38"/>
      <c r="CA159" s="409">
        <v>3042035000</v>
      </c>
      <c r="CB159" s="38"/>
      <c r="CC159" s="409">
        <v>3042035000</v>
      </c>
      <c r="CD159" s="38"/>
      <c r="CE159" s="409">
        <v>3042035000</v>
      </c>
      <c r="CF159" s="38"/>
      <c r="CG159" s="409">
        <f>[16]BS_PT!$S$71</f>
        <v>3042035000</v>
      </c>
      <c r="CH159" s="38"/>
      <c r="CI159" s="409">
        <v>3042035000</v>
      </c>
      <c r="CJ159" s="38"/>
      <c r="CK159" s="409">
        <v>3042035000</v>
      </c>
      <c r="CL159" s="38"/>
      <c r="CM159" s="409">
        <v>3042035000</v>
      </c>
      <c r="CN159" s="38"/>
      <c r="CO159" s="409">
        <v>3042035000</v>
      </c>
      <c r="CP159" s="38"/>
      <c r="CQ159" s="409">
        <v>3042035000</v>
      </c>
      <c r="CR159" s="38"/>
      <c r="CS159" s="409">
        <v>3042035000</v>
      </c>
      <c r="CT159" s="38"/>
      <c r="CU159" s="409">
        <v>3042035000</v>
      </c>
      <c r="CV159" s="38"/>
      <c r="CW159" s="409">
        <v>3042035000</v>
      </c>
      <c r="CX159" s="38"/>
      <c r="CY159" s="409">
        <v>3067535000</v>
      </c>
      <c r="CZ159" s="38"/>
      <c r="DA159" s="409">
        <v>3067535000</v>
      </c>
      <c r="DB159" s="38"/>
      <c r="DC159" s="536"/>
      <c r="DD159" s="38"/>
      <c r="DE159" s="409">
        <v>3067535000</v>
      </c>
      <c r="DF159" s="38"/>
      <c r="DG159" s="409">
        <v>3067535000</v>
      </c>
      <c r="DH159" s="38"/>
      <c r="DI159" s="406" t="s">
        <v>155</v>
      </c>
      <c r="DJ159" s="38"/>
      <c r="DK159" s="407">
        <v>1312536</v>
      </c>
      <c r="DL159" s="38"/>
      <c r="DM159" s="407">
        <v>1312536</v>
      </c>
      <c r="DN159" s="38"/>
      <c r="DO159" s="407">
        <v>1312536</v>
      </c>
      <c r="DP159" s="38"/>
      <c r="DQ159" s="407">
        <v>1312536</v>
      </c>
      <c r="DR159" s="38"/>
      <c r="DS159" s="407">
        <v>1312536</v>
      </c>
      <c r="DT159" s="38"/>
      <c r="DU159" s="407">
        <v>1312536</v>
      </c>
      <c r="DV159" s="38"/>
      <c r="DW159" s="407">
        <v>3041872</v>
      </c>
      <c r="DX159" s="38"/>
      <c r="DY159" s="407">
        <v>3042035</v>
      </c>
      <c r="DZ159" s="38"/>
      <c r="EA159" s="407">
        <v>3042035</v>
      </c>
      <c r="EB159" s="38"/>
      <c r="EC159" s="407">
        <v>3042035</v>
      </c>
      <c r="ED159" s="38"/>
      <c r="EE159" s="407">
        <v>3042035</v>
      </c>
      <c r="EF159" s="38"/>
      <c r="EG159" s="407">
        <v>3042035</v>
      </c>
      <c r="EH159" s="38"/>
      <c r="EI159" s="407">
        <v>3042035</v>
      </c>
      <c r="EJ159" s="38"/>
      <c r="EK159" s="407">
        <v>3042035</v>
      </c>
      <c r="EL159" s="38"/>
      <c r="EM159" s="407">
        <v>3042035</v>
      </c>
      <c r="EN159" s="38"/>
      <c r="EO159" s="407">
        <v>3042035</v>
      </c>
      <c r="EP159" s="38"/>
      <c r="EQ159" s="407">
        <v>3042035</v>
      </c>
      <c r="ER159" s="38"/>
      <c r="ES159" s="407">
        <v>3042035</v>
      </c>
      <c r="ET159" s="38"/>
      <c r="EU159" s="407">
        <v>3042035</v>
      </c>
      <c r="EV159" s="38"/>
      <c r="EW159" s="407">
        <v>3042035</v>
      </c>
      <c r="EX159" s="38"/>
      <c r="EY159" s="407">
        <v>3042035</v>
      </c>
      <c r="EZ159" s="38"/>
      <c r="FA159" s="407">
        <v>3042035</v>
      </c>
      <c r="FB159" s="38"/>
      <c r="FC159" s="407">
        <v>3042035</v>
      </c>
      <c r="FD159" s="38"/>
      <c r="FE159" s="407">
        <v>3042035</v>
      </c>
      <c r="FF159" s="38"/>
      <c r="FG159" s="407">
        <v>3042035</v>
      </c>
      <c r="FH159" s="38"/>
      <c r="FI159" s="407">
        <v>3042035</v>
      </c>
      <c r="FJ159" s="38"/>
      <c r="FK159" s="407">
        <v>3042035</v>
      </c>
      <c r="FL159" s="38"/>
      <c r="FM159" s="407">
        <v>3042035</v>
      </c>
      <c r="FN159" s="38"/>
      <c r="FO159" s="407">
        <v>3042035</v>
      </c>
      <c r="FP159" s="38"/>
      <c r="FQ159" s="407">
        <v>3042035</v>
      </c>
      <c r="FR159" s="38"/>
      <c r="FS159" s="407">
        <v>3042034.3629999999</v>
      </c>
      <c r="FT159" s="38"/>
      <c r="FU159" s="407">
        <v>3042033.8626999999</v>
      </c>
      <c r="FV159" s="38"/>
      <c r="FW159" s="407">
        <v>3042033.8626999999</v>
      </c>
      <c r="FX159" s="38"/>
      <c r="FY159" s="407">
        <v>3042035</v>
      </c>
      <c r="FZ159" s="38"/>
      <c r="GA159" s="409">
        <v>3042035000</v>
      </c>
      <c r="GB159" s="38"/>
      <c r="GC159" s="409">
        <v>3042033862.6999998</v>
      </c>
      <c r="GD159" s="38"/>
      <c r="GE159" s="409">
        <f t="shared" ref="GE159:GE172" si="135">BW159</f>
        <v>3042035000</v>
      </c>
      <c r="GF159" s="38"/>
      <c r="GG159" s="409">
        <f t="shared" ref="GG159:GG172" si="136">BY159</f>
        <v>3042035000</v>
      </c>
      <c r="GH159" s="38"/>
      <c r="GI159" s="409">
        <f t="shared" ref="GI159:GI172" si="137">CA159</f>
        <v>3042035000</v>
      </c>
      <c r="GJ159" s="38"/>
      <c r="GK159" s="409">
        <f t="shared" ref="GK159:GK172" si="138">CC159</f>
        <v>3042035000</v>
      </c>
      <c r="GL159" s="38"/>
      <c r="GM159" s="409">
        <f t="shared" ref="GM159:GM172" si="139">CE159</f>
        <v>3042035000</v>
      </c>
      <c r="GN159" s="38"/>
      <c r="GO159" s="409">
        <f t="shared" ref="GO159:GO172" si="140">CG159</f>
        <v>3042035000</v>
      </c>
      <c r="GP159" s="38"/>
      <c r="GQ159" s="409">
        <f t="shared" ref="GQ159:GQ172" si="141">CI159</f>
        <v>3042035000</v>
      </c>
      <c r="GR159" s="38"/>
      <c r="GS159" s="409">
        <f t="shared" ref="GS159:GS172" si="142">CK159</f>
        <v>3042035000</v>
      </c>
      <c r="GT159" s="38"/>
      <c r="GU159" s="409">
        <f>CM159</f>
        <v>3042035000</v>
      </c>
      <c r="GV159" s="38"/>
      <c r="GW159" s="409">
        <f t="shared" ref="GW159:GW172" si="143">CO159</f>
        <v>3042035000</v>
      </c>
      <c r="GX159" s="38"/>
      <c r="GY159" s="409">
        <f t="shared" ref="GY159:GY172" si="144">CQ159</f>
        <v>3042035000</v>
      </c>
      <c r="GZ159" s="38"/>
      <c r="HA159" s="409">
        <f t="shared" ref="HA159:HA172" si="145">CS159</f>
        <v>3042035000</v>
      </c>
      <c r="HB159" s="38"/>
      <c r="HC159" s="409">
        <f>+CU159</f>
        <v>3042035000</v>
      </c>
      <c r="HD159" s="38"/>
      <c r="HE159" s="409">
        <f>+CW159</f>
        <v>3042035000</v>
      </c>
      <c r="HF159" s="38"/>
      <c r="HG159" s="409">
        <f t="shared" ref="HG159:HG172" si="146">+CY159</f>
        <v>3067535000</v>
      </c>
      <c r="HH159" s="38"/>
      <c r="HI159" s="409">
        <f t="shared" ref="HI159:HI172" si="147">+DA159</f>
        <v>3067535000</v>
      </c>
      <c r="HJ159" s="38"/>
      <c r="HK159" s="536"/>
      <c r="HL159" s="38"/>
      <c r="HM159" s="409">
        <f t="shared" ref="HM159:HM172" si="148">+DE159</f>
        <v>3067535000</v>
      </c>
      <c r="HN159" s="38"/>
      <c r="HO159" s="409">
        <f t="shared" ref="HO159:HO172" si="149">+DG159</f>
        <v>3067535000</v>
      </c>
    </row>
    <row r="160" spans="1:223" ht="13.5" customHeight="1">
      <c r="A160" s="116" t="s">
        <v>752</v>
      </c>
      <c r="B160" s="39"/>
      <c r="C160" s="142"/>
      <c r="D160" s="39"/>
      <c r="E160" s="142"/>
      <c r="F160" s="39"/>
      <c r="G160" s="142"/>
      <c r="H160" s="39"/>
      <c r="I160" s="142"/>
      <c r="J160" s="39"/>
      <c r="K160" s="142"/>
      <c r="L160" s="39"/>
      <c r="M160" s="142"/>
      <c r="N160" s="39"/>
      <c r="O160" s="142"/>
      <c r="P160" s="39"/>
      <c r="Q160" s="142"/>
      <c r="R160" s="39"/>
      <c r="S160" s="142"/>
      <c r="T160" s="39"/>
      <c r="U160" s="142"/>
      <c r="V160" s="39"/>
      <c r="W160" s="142"/>
      <c r="X160" s="39"/>
      <c r="Y160" s="142"/>
      <c r="Z160" s="39"/>
      <c r="AA160" s="142"/>
      <c r="AB160" s="39"/>
      <c r="AC160" s="142"/>
      <c r="AD160" s="39"/>
      <c r="AE160" s="142"/>
      <c r="AF160" s="39"/>
      <c r="AG160" s="142"/>
      <c r="AH160" s="39"/>
      <c r="AI160" s="142"/>
      <c r="AJ160" s="39"/>
      <c r="AK160" s="142"/>
      <c r="AL160" s="39"/>
      <c r="AM160" s="142"/>
      <c r="AN160" s="39"/>
      <c r="AO160" s="142"/>
      <c r="AP160" s="39"/>
      <c r="AQ160" s="142"/>
      <c r="AR160" s="39"/>
      <c r="AS160" s="142"/>
      <c r="AT160" s="39"/>
      <c r="AU160" s="142"/>
      <c r="AV160" s="39"/>
      <c r="AW160" s="142"/>
      <c r="AX160" s="39"/>
      <c r="AY160" s="142"/>
      <c r="AZ160" s="39"/>
      <c r="BA160" s="142"/>
      <c r="BB160" s="39"/>
      <c r="BC160" s="142"/>
      <c r="BD160" s="39"/>
      <c r="BE160" s="142"/>
      <c r="BF160" s="39"/>
      <c r="BG160" s="142"/>
      <c r="BH160" s="39"/>
      <c r="BI160" s="142"/>
      <c r="BJ160" s="39"/>
      <c r="BK160" s="142"/>
      <c r="BL160" s="39"/>
      <c r="BM160" s="142"/>
      <c r="BN160" s="39"/>
      <c r="BO160" s="142"/>
      <c r="BP160" s="39"/>
      <c r="BQ160" s="142"/>
      <c r="BR160" s="39"/>
      <c r="BS160" s="349"/>
      <c r="BT160" s="39"/>
      <c r="BU160" s="349"/>
      <c r="BV160" s="39"/>
      <c r="BW160" s="349"/>
      <c r="BX160" s="39"/>
      <c r="BY160" s="349"/>
      <c r="BZ160" s="39"/>
      <c r="CA160" s="349"/>
      <c r="CB160" s="39"/>
      <c r="CC160" s="349"/>
      <c r="CD160" s="39"/>
      <c r="CE160" s="349"/>
      <c r="CF160" s="39"/>
      <c r="CG160" s="349"/>
      <c r="CH160" s="39"/>
      <c r="CI160" s="349"/>
      <c r="CJ160" s="39"/>
      <c r="CK160" s="349"/>
      <c r="CL160" s="39"/>
      <c r="CM160" s="349"/>
      <c r="CN160" s="39"/>
      <c r="CO160" s="349"/>
      <c r="CP160" s="39"/>
      <c r="CQ160" s="349"/>
      <c r="CR160" s="39"/>
      <c r="CS160" s="349"/>
      <c r="CT160" s="39"/>
      <c r="CU160" s="349"/>
      <c r="CV160" s="39"/>
      <c r="CW160" s="349"/>
      <c r="CX160" s="39"/>
      <c r="CY160" s="349">
        <v>-25500000</v>
      </c>
      <c r="CZ160" s="39"/>
      <c r="DA160" s="349">
        <v>-25500000</v>
      </c>
      <c r="DB160" s="39"/>
      <c r="DC160" s="535"/>
      <c r="DD160" s="39"/>
      <c r="DE160" s="349">
        <v>-25500000</v>
      </c>
      <c r="DF160" s="39"/>
      <c r="DG160" s="349">
        <v>-25500000</v>
      </c>
      <c r="DH160" s="39"/>
      <c r="DI160" s="116" t="s">
        <v>821</v>
      </c>
      <c r="DJ160" s="39"/>
      <c r="DK160" s="142"/>
      <c r="DL160" s="39"/>
      <c r="DM160" s="142"/>
      <c r="DN160" s="39"/>
      <c r="DO160" s="142"/>
      <c r="DP160" s="39"/>
      <c r="DQ160" s="142"/>
      <c r="DR160" s="39"/>
      <c r="DS160" s="142"/>
      <c r="DT160" s="39"/>
      <c r="DU160" s="142"/>
      <c r="DV160" s="39"/>
      <c r="DW160" s="142"/>
      <c r="DX160" s="39"/>
      <c r="DY160" s="142"/>
      <c r="DZ160" s="39"/>
      <c r="EA160" s="142"/>
      <c r="EB160" s="39"/>
      <c r="EC160" s="142"/>
      <c r="ED160" s="39"/>
      <c r="EE160" s="142"/>
      <c r="EF160" s="39"/>
      <c r="EG160" s="142"/>
      <c r="EH160" s="39"/>
      <c r="EI160" s="142"/>
      <c r="EJ160" s="39"/>
      <c r="EK160" s="142"/>
      <c r="EL160" s="39"/>
      <c r="EM160" s="142"/>
      <c r="EN160" s="39"/>
      <c r="EO160" s="142"/>
      <c r="EP160" s="39"/>
      <c r="EQ160" s="142"/>
      <c r="ER160" s="39"/>
      <c r="ES160" s="142"/>
      <c r="ET160" s="39"/>
      <c r="EU160" s="142"/>
      <c r="EV160" s="39"/>
      <c r="EW160" s="142"/>
      <c r="EX160" s="39"/>
      <c r="EY160" s="142"/>
      <c r="EZ160" s="39"/>
      <c r="FA160" s="142"/>
      <c r="FB160" s="39"/>
      <c r="FC160" s="142"/>
      <c r="FD160" s="39"/>
      <c r="FE160" s="142"/>
      <c r="FF160" s="39"/>
      <c r="FG160" s="142"/>
      <c r="FH160" s="39"/>
      <c r="FI160" s="142"/>
      <c r="FJ160" s="39"/>
      <c r="FK160" s="142"/>
      <c r="FL160" s="39"/>
      <c r="FM160" s="142"/>
      <c r="FN160" s="39"/>
      <c r="FO160" s="142"/>
      <c r="FP160" s="39"/>
      <c r="FQ160" s="142"/>
      <c r="FR160" s="39"/>
      <c r="FS160" s="142"/>
      <c r="FT160" s="39"/>
      <c r="FU160" s="142"/>
      <c r="FV160" s="39"/>
      <c r="FW160" s="142"/>
      <c r="FX160" s="39"/>
      <c r="FY160" s="142"/>
      <c r="FZ160" s="39"/>
      <c r="GA160" s="349"/>
      <c r="GB160" s="39"/>
      <c r="GC160" s="349"/>
      <c r="GD160" s="39"/>
      <c r="GE160" s="349"/>
      <c r="GF160" s="39"/>
      <c r="GG160" s="349"/>
      <c r="GH160" s="39"/>
      <c r="GI160" s="349">
        <f>+CA160</f>
        <v>0</v>
      </c>
      <c r="GJ160" s="39"/>
      <c r="GK160" s="349">
        <f>+CC160</f>
        <v>0</v>
      </c>
      <c r="GL160" s="39"/>
      <c r="GM160" s="349">
        <f>+CE160</f>
        <v>0</v>
      </c>
      <c r="GN160" s="39"/>
      <c r="GO160" s="349">
        <f>+CG160</f>
        <v>0</v>
      </c>
      <c r="GP160" s="39"/>
      <c r="GQ160" s="349">
        <f>+CI160</f>
        <v>0</v>
      </c>
      <c r="GR160" s="39"/>
      <c r="GS160" s="349">
        <f>+CK160</f>
        <v>0</v>
      </c>
      <c r="GT160" s="39"/>
      <c r="GU160" s="349">
        <f>+CM160</f>
        <v>0</v>
      </c>
      <c r="GV160" s="39"/>
      <c r="GW160" s="349">
        <f>+CO160</f>
        <v>0</v>
      </c>
      <c r="GX160" s="39"/>
      <c r="GY160" s="349">
        <f>+CQ160</f>
        <v>0</v>
      </c>
      <c r="GZ160" s="39"/>
      <c r="HA160" s="349">
        <f>+CS160</f>
        <v>0</v>
      </c>
      <c r="HB160" s="39"/>
      <c r="HC160" s="349">
        <f>+CU160</f>
        <v>0</v>
      </c>
      <c r="HD160" s="39"/>
      <c r="HE160" s="349">
        <f>+CW160</f>
        <v>0</v>
      </c>
      <c r="HF160" s="39"/>
      <c r="HG160" s="349">
        <f t="shared" si="146"/>
        <v>-25500000</v>
      </c>
      <c r="HH160" s="39"/>
      <c r="HI160" s="349">
        <f t="shared" si="147"/>
        <v>-25500000</v>
      </c>
      <c r="HJ160" s="39"/>
      <c r="HK160" s="535"/>
      <c r="HL160" s="39"/>
      <c r="HM160" s="349">
        <f t="shared" si="148"/>
        <v>-25500000</v>
      </c>
      <c r="HN160" s="39"/>
      <c r="HO160" s="349">
        <f t="shared" si="149"/>
        <v>-25500000</v>
      </c>
    </row>
    <row r="161" spans="1:223" ht="13.5" customHeight="1">
      <c r="A161" s="406" t="s">
        <v>51</v>
      </c>
      <c r="B161" s="38"/>
      <c r="C161" s="407">
        <v>594507</v>
      </c>
      <c r="D161" s="38"/>
      <c r="E161" s="407">
        <v>594507</v>
      </c>
      <c r="F161" s="38"/>
      <c r="G161" s="407">
        <v>594507</v>
      </c>
      <c r="H161" s="38"/>
      <c r="I161" s="407">
        <v>594507</v>
      </c>
      <c r="J161" s="38"/>
      <c r="K161" s="407">
        <v>594507</v>
      </c>
      <c r="L161" s="38"/>
      <c r="M161" s="407">
        <v>594507</v>
      </c>
      <c r="N161" s="38"/>
      <c r="O161" s="407">
        <v>594507</v>
      </c>
      <c r="P161" s="38"/>
      <c r="Q161" s="407">
        <v>594507</v>
      </c>
      <c r="R161" s="38"/>
      <c r="S161" s="407">
        <v>594507</v>
      </c>
      <c r="T161" s="38"/>
      <c r="U161" s="407">
        <v>594507</v>
      </c>
      <c r="V161" s="38"/>
      <c r="W161" s="407">
        <v>594507</v>
      </c>
      <c r="X161" s="38"/>
      <c r="Y161" s="407">
        <v>594507</v>
      </c>
      <c r="Z161" s="38"/>
      <c r="AA161" s="407">
        <v>594507</v>
      </c>
      <c r="AB161" s="38"/>
      <c r="AC161" s="407">
        <v>594507</v>
      </c>
      <c r="AD161" s="38"/>
      <c r="AE161" s="407">
        <v>594507</v>
      </c>
      <c r="AF161" s="38"/>
      <c r="AG161" s="407">
        <v>594507</v>
      </c>
      <c r="AH161" s="38"/>
      <c r="AI161" s="407">
        <v>594507</v>
      </c>
      <c r="AJ161" s="38"/>
      <c r="AK161" s="407">
        <v>594507</v>
      </c>
      <c r="AL161" s="38"/>
      <c r="AM161" s="407">
        <v>594507</v>
      </c>
      <c r="AN161" s="38"/>
      <c r="AO161" s="407">
        <v>594507</v>
      </c>
      <c r="AP161" s="38"/>
      <c r="AQ161" s="407">
        <v>594507</v>
      </c>
      <c r="AR161" s="38"/>
      <c r="AS161" s="407">
        <v>594507</v>
      </c>
      <c r="AT161" s="38"/>
      <c r="AU161" s="407">
        <v>594507</v>
      </c>
      <c r="AV161" s="38"/>
      <c r="AW161" s="407">
        <v>594507</v>
      </c>
      <c r="AX161" s="38"/>
      <c r="AY161" s="407">
        <v>594507</v>
      </c>
      <c r="AZ161" s="38"/>
      <c r="BA161" s="407">
        <v>594507</v>
      </c>
      <c r="BB161" s="38"/>
      <c r="BC161" s="407">
        <v>594507</v>
      </c>
      <c r="BD161" s="38"/>
      <c r="BE161" s="407">
        <v>594507</v>
      </c>
      <c r="BF161" s="38"/>
      <c r="BG161" s="407">
        <v>594507</v>
      </c>
      <c r="BH161" s="38"/>
      <c r="BI161" s="407">
        <v>594507</v>
      </c>
      <c r="BJ161" s="38"/>
      <c r="BK161" s="407">
        <v>594506.67000000004</v>
      </c>
      <c r="BL161" s="38"/>
      <c r="BM161" s="408">
        <v>594507.16970000009</v>
      </c>
      <c r="BN161" s="38"/>
      <c r="BO161" s="408">
        <v>594507.16970000009</v>
      </c>
      <c r="BP161" s="38"/>
      <c r="BQ161" s="408">
        <v>594507</v>
      </c>
      <c r="BR161" s="38"/>
      <c r="BS161" s="409">
        <v>594507000</v>
      </c>
      <c r="BT161" s="38"/>
      <c r="BU161" s="409">
        <v>594507169.70000005</v>
      </c>
      <c r="BV161" s="38"/>
      <c r="BW161" s="409">
        <v>594507000</v>
      </c>
      <c r="BX161" s="38"/>
      <c r="BY161" s="409">
        <v>594507000</v>
      </c>
      <c r="BZ161" s="38"/>
      <c r="CA161" s="409">
        <v>594507000</v>
      </c>
      <c r="CB161" s="38"/>
      <c r="CC161" s="409">
        <v>594507000</v>
      </c>
      <c r="CD161" s="38"/>
      <c r="CE161" s="409">
        <v>594507000</v>
      </c>
      <c r="CF161" s="38"/>
      <c r="CG161" s="409">
        <f>[16]BS_PT!$S$72</f>
        <v>594507000</v>
      </c>
      <c r="CH161" s="38"/>
      <c r="CI161" s="409">
        <v>594507000</v>
      </c>
      <c r="CJ161" s="38"/>
      <c r="CK161" s="409">
        <v>594507000</v>
      </c>
      <c r="CL161" s="38"/>
      <c r="CM161" s="409">
        <v>594507000</v>
      </c>
      <c r="CN161" s="38"/>
      <c r="CO161" s="409">
        <v>594507000</v>
      </c>
      <c r="CP161" s="38"/>
      <c r="CQ161" s="409">
        <v>594507000</v>
      </c>
      <c r="CR161" s="38"/>
      <c r="CS161" s="409">
        <v>594507000</v>
      </c>
      <c r="CT161" s="38"/>
      <c r="CU161" s="409">
        <v>594507000</v>
      </c>
      <c r="CV161" s="38"/>
      <c r="CW161" s="409">
        <v>594507000</v>
      </c>
      <c r="CX161" s="38"/>
      <c r="CY161" s="409">
        <v>594507000</v>
      </c>
      <c r="CZ161" s="38"/>
      <c r="DA161" s="409">
        <v>594507000</v>
      </c>
      <c r="DB161" s="38"/>
      <c r="DC161" s="536"/>
      <c r="DD161" s="38"/>
      <c r="DE161" s="409">
        <v>594507000</v>
      </c>
      <c r="DF161" s="38"/>
      <c r="DG161" s="409">
        <v>594507000</v>
      </c>
      <c r="DH161" s="38"/>
      <c r="DI161" s="406" t="s">
        <v>156</v>
      </c>
      <c r="DJ161" s="38"/>
      <c r="DK161" s="407">
        <v>594507</v>
      </c>
      <c r="DL161" s="38"/>
      <c r="DM161" s="407">
        <v>594507</v>
      </c>
      <c r="DN161" s="38"/>
      <c r="DO161" s="407">
        <v>594507</v>
      </c>
      <c r="DP161" s="38"/>
      <c r="DQ161" s="407">
        <v>594507</v>
      </c>
      <c r="DR161" s="38"/>
      <c r="DS161" s="407">
        <v>594507</v>
      </c>
      <c r="DT161" s="38"/>
      <c r="DU161" s="407">
        <v>594507</v>
      </c>
      <c r="DV161" s="38"/>
      <c r="DW161" s="407">
        <v>594507</v>
      </c>
      <c r="DX161" s="38"/>
      <c r="DY161" s="407">
        <v>594507</v>
      </c>
      <c r="DZ161" s="38"/>
      <c r="EA161" s="407">
        <v>594507</v>
      </c>
      <c r="EB161" s="38"/>
      <c r="EC161" s="407">
        <v>594507</v>
      </c>
      <c r="ED161" s="38"/>
      <c r="EE161" s="407">
        <v>594507</v>
      </c>
      <c r="EF161" s="38"/>
      <c r="EG161" s="407">
        <v>594507</v>
      </c>
      <c r="EH161" s="38"/>
      <c r="EI161" s="407">
        <v>594507</v>
      </c>
      <c r="EJ161" s="38"/>
      <c r="EK161" s="407">
        <v>594507</v>
      </c>
      <c r="EL161" s="38"/>
      <c r="EM161" s="407">
        <v>594507</v>
      </c>
      <c r="EN161" s="38"/>
      <c r="EO161" s="407">
        <v>594507</v>
      </c>
      <c r="EP161" s="38"/>
      <c r="EQ161" s="407">
        <v>594507</v>
      </c>
      <c r="ER161" s="38"/>
      <c r="ES161" s="407">
        <v>594507</v>
      </c>
      <c r="ET161" s="38"/>
      <c r="EU161" s="407">
        <v>594507</v>
      </c>
      <c r="EV161" s="38"/>
      <c r="EW161" s="407">
        <v>594507</v>
      </c>
      <c r="EX161" s="38"/>
      <c r="EY161" s="407">
        <v>594507</v>
      </c>
      <c r="EZ161" s="38"/>
      <c r="FA161" s="407">
        <v>594507</v>
      </c>
      <c r="FB161" s="38"/>
      <c r="FC161" s="407">
        <v>594507</v>
      </c>
      <c r="FD161" s="38"/>
      <c r="FE161" s="407">
        <v>594507</v>
      </c>
      <c r="FF161" s="38"/>
      <c r="FG161" s="407">
        <v>594507</v>
      </c>
      <c r="FH161" s="38"/>
      <c r="FI161" s="407">
        <v>594507</v>
      </c>
      <c r="FJ161" s="38"/>
      <c r="FK161" s="407">
        <v>594507</v>
      </c>
      <c r="FL161" s="38"/>
      <c r="FM161" s="407">
        <v>594507</v>
      </c>
      <c r="FN161" s="38"/>
      <c r="FO161" s="407">
        <v>594507</v>
      </c>
      <c r="FP161" s="38"/>
      <c r="FQ161" s="407">
        <v>594507</v>
      </c>
      <c r="FR161" s="38"/>
      <c r="FS161" s="407">
        <v>594506.67000000004</v>
      </c>
      <c r="FT161" s="38"/>
      <c r="FU161" s="407">
        <v>594507.16970000009</v>
      </c>
      <c r="FV161" s="38"/>
      <c r="FW161" s="407">
        <v>594507.16970000009</v>
      </c>
      <c r="FX161" s="38"/>
      <c r="FY161" s="407">
        <v>594507</v>
      </c>
      <c r="FZ161" s="38"/>
      <c r="GA161" s="409">
        <v>594507000</v>
      </c>
      <c r="GB161" s="38"/>
      <c r="GC161" s="409">
        <v>594507169.70000005</v>
      </c>
      <c r="GD161" s="38"/>
      <c r="GE161" s="409">
        <f t="shared" si="135"/>
        <v>594507000</v>
      </c>
      <c r="GF161" s="38"/>
      <c r="GG161" s="409">
        <f t="shared" si="136"/>
        <v>594507000</v>
      </c>
      <c r="GH161" s="38"/>
      <c r="GI161" s="409">
        <f t="shared" si="137"/>
        <v>594507000</v>
      </c>
      <c r="GJ161" s="38"/>
      <c r="GK161" s="409">
        <f t="shared" si="138"/>
        <v>594507000</v>
      </c>
      <c r="GL161" s="38"/>
      <c r="GM161" s="409">
        <f t="shared" si="139"/>
        <v>594507000</v>
      </c>
      <c r="GN161" s="38"/>
      <c r="GO161" s="409">
        <f t="shared" si="140"/>
        <v>594507000</v>
      </c>
      <c r="GP161" s="38"/>
      <c r="GQ161" s="409">
        <f t="shared" si="141"/>
        <v>594507000</v>
      </c>
      <c r="GR161" s="38"/>
      <c r="GS161" s="409">
        <f t="shared" si="142"/>
        <v>594507000</v>
      </c>
      <c r="GT161" s="38"/>
      <c r="GU161" s="409">
        <f t="shared" ref="GU161:GU168" si="150">CM161</f>
        <v>594507000</v>
      </c>
      <c r="GV161" s="38"/>
      <c r="GW161" s="409">
        <f t="shared" si="143"/>
        <v>594507000</v>
      </c>
      <c r="GX161" s="38"/>
      <c r="GY161" s="409">
        <f t="shared" si="144"/>
        <v>594507000</v>
      </c>
      <c r="GZ161" s="38"/>
      <c r="HA161" s="409">
        <f t="shared" si="145"/>
        <v>594507000</v>
      </c>
      <c r="HB161" s="38"/>
      <c r="HC161" s="409">
        <f t="shared" ref="HC161:HC172" si="151">+CU161</f>
        <v>594507000</v>
      </c>
      <c r="HD161" s="38"/>
      <c r="HE161" s="409">
        <f t="shared" ref="HE161:HE172" si="152">+CW161</f>
        <v>594507000</v>
      </c>
      <c r="HF161" s="38"/>
      <c r="HG161" s="409">
        <f t="shared" si="146"/>
        <v>594507000</v>
      </c>
      <c r="HH161" s="38"/>
      <c r="HI161" s="409">
        <f t="shared" si="147"/>
        <v>594507000</v>
      </c>
      <c r="HJ161" s="38"/>
      <c r="HK161" s="536"/>
      <c r="HL161" s="38"/>
      <c r="HM161" s="409">
        <f t="shared" si="148"/>
        <v>594507000</v>
      </c>
      <c r="HN161" s="38"/>
      <c r="HO161" s="409">
        <f t="shared" si="149"/>
        <v>594507000</v>
      </c>
    </row>
    <row r="162" spans="1:223" ht="13.5" customHeight="1">
      <c r="A162" s="116" t="s">
        <v>229</v>
      </c>
      <c r="B162" s="39"/>
      <c r="C162" s="142">
        <v>61319</v>
      </c>
      <c r="D162" s="39"/>
      <c r="E162" s="142">
        <v>61319</v>
      </c>
      <c r="F162" s="39"/>
      <c r="G162" s="142">
        <v>61319</v>
      </c>
      <c r="H162" s="39"/>
      <c r="I162" s="142">
        <v>261680.82499999998</v>
      </c>
      <c r="J162" s="39"/>
      <c r="K162" s="142">
        <v>261681</v>
      </c>
      <c r="L162" s="39"/>
      <c r="M162" s="142">
        <v>120491</v>
      </c>
      <c r="N162" s="39"/>
      <c r="O162" s="142">
        <v>120491</v>
      </c>
      <c r="P162" s="39"/>
      <c r="Q162" s="142">
        <v>186927</v>
      </c>
      <c r="R162" s="39"/>
      <c r="S162" s="142">
        <v>186926</v>
      </c>
      <c r="T162" s="39"/>
      <c r="U162" s="142">
        <v>201059</v>
      </c>
      <c r="V162" s="39"/>
      <c r="W162" s="142">
        <v>201059</v>
      </c>
      <c r="X162" s="39"/>
      <c r="Y162" s="142">
        <v>522832.11980449804</v>
      </c>
      <c r="Z162" s="39"/>
      <c r="AA162" s="142">
        <v>522833</v>
      </c>
      <c r="AB162" s="39"/>
      <c r="AC162" s="142">
        <v>280245</v>
      </c>
      <c r="AD162" s="39"/>
      <c r="AE162" s="142">
        <v>280245</v>
      </c>
      <c r="AF162" s="39"/>
      <c r="AG162" s="142">
        <v>333333</v>
      </c>
      <c r="AH162" s="39"/>
      <c r="AI162" s="142">
        <v>333333</v>
      </c>
      <c r="AJ162" s="39"/>
      <c r="AK162" s="142">
        <v>333333</v>
      </c>
      <c r="AL162" s="39"/>
      <c r="AM162" s="142">
        <v>333333</v>
      </c>
      <c r="AN162" s="39"/>
      <c r="AO162" s="142">
        <v>417864</v>
      </c>
      <c r="AP162" s="39"/>
      <c r="AQ162" s="142">
        <v>417864</v>
      </c>
      <c r="AR162" s="39"/>
      <c r="AS162" s="142">
        <v>417864</v>
      </c>
      <c r="AT162" s="39"/>
      <c r="AU162" s="142">
        <v>417864</v>
      </c>
      <c r="AV162" s="39"/>
      <c r="AW162" s="142">
        <v>496328</v>
      </c>
      <c r="AX162" s="39"/>
      <c r="AY162" s="142">
        <v>496328</v>
      </c>
      <c r="AZ162" s="39"/>
      <c r="BA162" s="142">
        <v>496328</v>
      </c>
      <c r="BB162" s="39"/>
      <c r="BC162" s="142">
        <v>496328</v>
      </c>
      <c r="BD162" s="39"/>
      <c r="BE162" s="142">
        <v>551685</v>
      </c>
      <c r="BF162" s="39"/>
      <c r="BG162" s="142">
        <v>551685</v>
      </c>
      <c r="BH162" s="39"/>
      <c r="BI162" s="142">
        <v>551685</v>
      </c>
      <c r="BJ162" s="39"/>
      <c r="BK162" s="142">
        <v>551684.74699999997</v>
      </c>
      <c r="BL162" s="39"/>
      <c r="BM162" s="142">
        <v>878340</v>
      </c>
      <c r="BN162" s="39"/>
      <c r="BO162" s="142">
        <v>878340.07296000002</v>
      </c>
      <c r="BP162" s="39"/>
      <c r="BQ162" s="142">
        <v>878340</v>
      </c>
      <c r="BR162" s="39"/>
      <c r="BS162" s="349">
        <v>878340000</v>
      </c>
      <c r="BT162" s="39"/>
      <c r="BU162" s="349">
        <v>1224261686.1400001</v>
      </c>
      <c r="BV162" s="39"/>
      <c r="BW162" s="349">
        <v>1224261000</v>
      </c>
      <c r="BX162" s="39"/>
      <c r="BY162" s="349">
        <v>1224261000</v>
      </c>
      <c r="BZ162" s="39"/>
      <c r="CA162" s="349">
        <v>1224261000</v>
      </c>
      <c r="CB162" s="39"/>
      <c r="CC162" s="349">
        <v>1944395000</v>
      </c>
      <c r="CD162" s="39"/>
      <c r="CE162" s="349">
        <v>1944396000</v>
      </c>
      <c r="CF162" s="39"/>
      <c r="CG162" s="349">
        <f>[16]BS_PT!$S$73</f>
        <v>1944396000</v>
      </c>
      <c r="CH162" s="39"/>
      <c r="CI162" s="349">
        <v>1944396000</v>
      </c>
      <c r="CJ162" s="39"/>
      <c r="CK162" s="349">
        <v>2368240000</v>
      </c>
      <c r="CL162" s="39"/>
      <c r="CM162" s="349">
        <v>2368240000</v>
      </c>
      <c r="CN162" s="39"/>
      <c r="CO162" s="349">
        <v>2368240000</v>
      </c>
      <c r="CP162" s="39"/>
      <c r="CQ162" s="349">
        <v>2368240000</v>
      </c>
      <c r="CR162" s="39"/>
      <c r="CS162" s="349">
        <v>2459295000</v>
      </c>
      <c r="CT162" s="39"/>
      <c r="CU162" s="349">
        <v>2459295000</v>
      </c>
      <c r="CV162" s="39"/>
      <c r="CW162" s="349">
        <v>2459295000</v>
      </c>
      <c r="CX162" s="39"/>
      <c r="CY162" s="349">
        <v>2459295000</v>
      </c>
      <c r="CZ162" s="39"/>
      <c r="DA162" s="349">
        <v>2690847000</v>
      </c>
      <c r="DB162" s="39"/>
      <c r="DC162" s="535"/>
      <c r="DD162" s="39"/>
      <c r="DE162" s="349">
        <v>2690847000</v>
      </c>
      <c r="DF162" s="39"/>
      <c r="DG162" s="349">
        <v>2588738000</v>
      </c>
      <c r="DH162" s="39"/>
      <c r="DI162" s="116" t="s">
        <v>157</v>
      </c>
      <c r="DJ162" s="39"/>
      <c r="DK162" s="142">
        <v>61319</v>
      </c>
      <c r="DL162" s="39"/>
      <c r="DM162" s="142">
        <v>61319</v>
      </c>
      <c r="DN162" s="39"/>
      <c r="DO162" s="142">
        <v>61319</v>
      </c>
      <c r="DP162" s="39"/>
      <c r="DQ162" s="142">
        <v>261680.82499999998</v>
      </c>
      <c r="DR162" s="39"/>
      <c r="DS162" s="142">
        <v>261681</v>
      </c>
      <c r="DT162" s="39"/>
      <c r="DU162" s="142">
        <v>120491</v>
      </c>
      <c r="DV162" s="39"/>
      <c r="DW162" s="142">
        <v>120491</v>
      </c>
      <c r="DX162" s="39"/>
      <c r="DY162" s="142">
        <v>186927</v>
      </c>
      <c r="DZ162" s="39"/>
      <c r="EA162" s="142">
        <v>186926</v>
      </c>
      <c r="EB162" s="39"/>
      <c r="EC162" s="142">
        <v>201059</v>
      </c>
      <c r="ED162" s="39"/>
      <c r="EE162" s="142">
        <v>201059</v>
      </c>
      <c r="EF162" s="39"/>
      <c r="EG162" s="142">
        <v>522832.11980449804</v>
      </c>
      <c r="EH162" s="39"/>
      <c r="EI162" s="142">
        <v>522833</v>
      </c>
      <c r="EJ162" s="39"/>
      <c r="EK162" s="142">
        <v>280245</v>
      </c>
      <c r="EL162" s="39"/>
      <c r="EM162" s="142">
        <v>280245</v>
      </c>
      <c r="EN162" s="39"/>
      <c r="EO162" s="142">
        <v>333333</v>
      </c>
      <c r="EP162" s="39"/>
      <c r="EQ162" s="142">
        <v>333333</v>
      </c>
      <c r="ER162" s="39"/>
      <c r="ES162" s="142">
        <v>333333</v>
      </c>
      <c r="ET162" s="39"/>
      <c r="EU162" s="142">
        <v>333333</v>
      </c>
      <c r="EV162" s="39"/>
      <c r="EW162" s="142">
        <v>417864</v>
      </c>
      <c r="EX162" s="39"/>
      <c r="EY162" s="142">
        <v>417864</v>
      </c>
      <c r="EZ162" s="39"/>
      <c r="FA162" s="142">
        <v>417864</v>
      </c>
      <c r="FB162" s="39"/>
      <c r="FC162" s="142">
        <v>417864</v>
      </c>
      <c r="FD162" s="39"/>
      <c r="FE162" s="142">
        <v>496328</v>
      </c>
      <c r="FF162" s="39"/>
      <c r="FG162" s="142">
        <v>496328</v>
      </c>
      <c r="FH162" s="39"/>
      <c r="FI162" s="142">
        <v>496328</v>
      </c>
      <c r="FJ162" s="39"/>
      <c r="FK162" s="142">
        <v>496328</v>
      </c>
      <c r="FL162" s="39"/>
      <c r="FM162" s="142">
        <v>551685</v>
      </c>
      <c r="FN162" s="39"/>
      <c r="FO162" s="142">
        <v>551685</v>
      </c>
      <c r="FP162" s="39"/>
      <c r="FQ162" s="142">
        <v>551685</v>
      </c>
      <c r="FR162" s="39"/>
      <c r="FS162" s="142">
        <v>551684.74699999997</v>
      </c>
      <c r="FT162" s="39"/>
      <c r="FU162" s="142">
        <v>878340.07296000002</v>
      </c>
      <c r="FV162" s="39"/>
      <c r="FW162" s="142">
        <v>878340.07296000002</v>
      </c>
      <c r="FX162" s="39"/>
      <c r="FY162" s="142">
        <v>878340</v>
      </c>
      <c r="FZ162" s="39"/>
      <c r="GA162" s="349">
        <v>878340000</v>
      </c>
      <c r="GB162" s="39"/>
      <c r="GC162" s="349">
        <v>1224261686.1400001</v>
      </c>
      <c r="GD162" s="39"/>
      <c r="GE162" s="349">
        <f t="shared" si="135"/>
        <v>1224261000</v>
      </c>
      <c r="GF162" s="39"/>
      <c r="GG162" s="349">
        <f t="shared" si="136"/>
        <v>1224261000</v>
      </c>
      <c r="GH162" s="39"/>
      <c r="GI162" s="349">
        <f t="shared" si="137"/>
        <v>1224261000</v>
      </c>
      <c r="GJ162" s="39"/>
      <c r="GK162" s="349">
        <f t="shared" si="138"/>
        <v>1944395000</v>
      </c>
      <c r="GL162" s="39"/>
      <c r="GM162" s="349">
        <f t="shared" si="139"/>
        <v>1944396000</v>
      </c>
      <c r="GN162" s="39"/>
      <c r="GO162" s="349">
        <f t="shared" si="140"/>
        <v>1944396000</v>
      </c>
      <c r="GP162" s="39"/>
      <c r="GQ162" s="349">
        <f t="shared" si="141"/>
        <v>1944396000</v>
      </c>
      <c r="GR162" s="39"/>
      <c r="GS162" s="349">
        <f t="shared" si="142"/>
        <v>2368240000</v>
      </c>
      <c r="GT162" s="39"/>
      <c r="GU162" s="349">
        <f t="shared" si="150"/>
        <v>2368240000</v>
      </c>
      <c r="GV162" s="39"/>
      <c r="GW162" s="349">
        <f t="shared" si="143"/>
        <v>2368240000</v>
      </c>
      <c r="GX162" s="39"/>
      <c r="GY162" s="349">
        <f t="shared" si="144"/>
        <v>2368240000</v>
      </c>
      <c r="GZ162" s="39"/>
      <c r="HA162" s="349">
        <f t="shared" si="145"/>
        <v>2459295000</v>
      </c>
      <c r="HB162" s="39"/>
      <c r="HC162" s="349">
        <f t="shared" si="151"/>
        <v>2459295000</v>
      </c>
      <c r="HD162" s="39"/>
      <c r="HE162" s="349">
        <f t="shared" si="152"/>
        <v>2459295000</v>
      </c>
      <c r="HF162" s="39"/>
      <c r="HG162" s="349">
        <f t="shared" si="146"/>
        <v>2459295000</v>
      </c>
      <c r="HH162" s="39"/>
      <c r="HI162" s="349">
        <f t="shared" si="147"/>
        <v>2690847000</v>
      </c>
      <c r="HJ162" s="39"/>
      <c r="HK162" s="535"/>
      <c r="HL162" s="39"/>
      <c r="HM162" s="349">
        <f t="shared" si="148"/>
        <v>2690847000</v>
      </c>
      <c r="HN162" s="39"/>
      <c r="HO162" s="349">
        <f t="shared" si="149"/>
        <v>2588738000</v>
      </c>
    </row>
    <row r="163" spans="1:223" ht="13.5" customHeight="1">
      <c r="A163" s="406" t="s">
        <v>228</v>
      </c>
      <c r="B163" s="38"/>
      <c r="C163" s="407"/>
      <c r="D163" s="38"/>
      <c r="E163" s="407"/>
      <c r="F163" s="38"/>
      <c r="G163" s="407"/>
      <c r="H163" s="38"/>
      <c r="I163" s="407"/>
      <c r="J163" s="38"/>
      <c r="K163" s="407"/>
      <c r="L163" s="38"/>
      <c r="M163" s="407"/>
      <c r="N163" s="38"/>
      <c r="O163" s="407"/>
      <c r="P163" s="38"/>
      <c r="Q163" s="407"/>
      <c r="R163" s="38"/>
      <c r="S163" s="407"/>
      <c r="T163" s="38"/>
      <c r="U163" s="407"/>
      <c r="V163" s="38"/>
      <c r="W163" s="407"/>
      <c r="X163" s="38"/>
      <c r="Y163" s="407"/>
      <c r="Z163" s="38"/>
      <c r="AA163" s="407"/>
      <c r="AB163" s="38"/>
      <c r="AC163" s="407"/>
      <c r="AD163" s="38"/>
      <c r="AE163" s="407"/>
      <c r="AF163" s="38"/>
      <c r="AG163" s="407"/>
      <c r="AH163" s="38"/>
      <c r="AI163" s="407"/>
      <c r="AJ163" s="38"/>
      <c r="AK163" s="407"/>
      <c r="AL163" s="38"/>
      <c r="AM163" s="407">
        <v>-310042</v>
      </c>
      <c r="AN163" s="38"/>
      <c r="AO163" s="407">
        <v>0</v>
      </c>
      <c r="AP163" s="38"/>
      <c r="AQ163" s="407">
        <v>0</v>
      </c>
      <c r="AR163" s="38"/>
      <c r="AS163" s="407">
        <v>-221553</v>
      </c>
      <c r="AT163" s="38"/>
      <c r="AU163" s="407">
        <v>-420090</v>
      </c>
      <c r="AV163" s="38"/>
      <c r="AW163" s="407">
        <v>0</v>
      </c>
      <c r="AX163" s="38"/>
      <c r="AY163" s="407">
        <v>78117</v>
      </c>
      <c r="AZ163" s="38"/>
      <c r="BA163" s="407">
        <v>0</v>
      </c>
      <c r="BB163" s="38"/>
      <c r="BC163" s="407">
        <v>0</v>
      </c>
      <c r="BD163" s="38"/>
      <c r="BE163" s="407">
        <v>0</v>
      </c>
      <c r="BF163" s="38"/>
      <c r="BG163" s="407"/>
      <c r="BH163" s="38"/>
      <c r="BI163" s="407">
        <v>-253845</v>
      </c>
      <c r="BJ163" s="38"/>
      <c r="BK163" s="407">
        <v>-418194.24099999998</v>
      </c>
      <c r="BL163" s="38"/>
      <c r="BM163" s="408">
        <v>0</v>
      </c>
      <c r="BN163" s="38"/>
      <c r="BO163" s="408">
        <v>0</v>
      </c>
      <c r="BP163" s="38"/>
      <c r="BQ163" s="408">
        <v>-96747</v>
      </c>
      <c r="BR163" s="38"/>
      <c r="BS163" s="409">
        <v>-345478000</v>
      </c>
      <c r="BT163" s="38"/>
      <c r="BU163" s="409" t="s">
        <v>274</v>
      </c>
      <c r="BV163" s="38"/>
      <c r="BW163" s="409" t="s">
        <v>274</v>
      </c>
      <c r="BX163" s="38"/>
      <c r="BY163" s="409">
        <v>-241718000</v>
      </c>
      <c r="BZ163" s="38"/>
      <c r="CA163" s="409">
        <v>-521025000</v>
      </c>
      <c r="CB163" s="38"/>
      <c r="CC163" s="409">
        <v>456035000</v>
      </c>
      <c r="CD163" s="38"/>
      <c r="CE163" s="409">
        <v>456035000</v>
      </c>
      <c r="CF163" s="38"/>
      <c r="CG163" s="409">
        <f>[16]BS_PT!$S$74</f>
        <v>0</v>
      </c>
      <c r="CH163" s="38"/>
      <c r="CI163" s="409">
        <v>0</v>
      </c>
      <c r="CJ163" s="38"/>
      <c r="CK163" s="409">
        <v>653282000</v>
      </c>
      <c r="CL163" s="38"/>
      <c r="CM163" s="409">
        <v>653282000</v>
      </c>
      <c r="CN163" s="38"/>
      <c r="CO163" s="409">
        <v>0</v>
      </c>
      <c r="CP163" s="38"/>
      <c r="CQ163" s="409">
        <v>0</v>
      </c>
      <c r="CR163" s="38"/>
      <c r="CS163" s="409">
        <v>460000000</v>
      </c>
      <c r="CT163" s="38"/>
      <c r="CU163" s="409">
        <v>0</v>
      </c>
      <c r="CV163" s="38"/>
      <c r="CW163" s="409">
        <v>0</v>
      </c>
      <c r="CX163" s="38"/>
      <c r="CY163" s="409">
        <v>0</v>
      </c>
      <c r="CZ163" s="38"/>
      <c r="DA163" s="409">
        <v>390283000</v>
      </c>
      <c r="DB163" s="38"/>
      <c r="DC163" s="536"/>
      <c r="DD163" s="38"/>
      <c r="DE163" s="409"/>
      <c r="DF163" s="38"/>
      <c r="DG163" s="409"/>
      <c r="DH163" s="38"/>
      <c r="DI163" s="406" t="s">
        <v>300</v>
      </c>
      <c r="DJ163" s="38"/>
      <c r="DK163" s="407">
        <v>0</v>
      </c>
      <c r="DL163" s="38"/>
      <c r="DM163" s="407">
        <v>0</v>
      </c>
      <c r="DN163" s="38"/>
      <c r="DO163" s="407">
        <v>0</v>
      </c>
      <c r="DP163" s="38"/>
      <c r="DQ163" s="407">
        <v>0</v>
      </c>
      <c r="DR163" s="38"/>
      <c r="DS163" s="407">
        <v>0</v>
      </c>
      <c r="DT163" s="38"/>
      <c r="DU163" s="407">
        <v>0</v>
      </c>
      <c r="DV163" s="38"/>
      <c r="DW163" s="407">
        <v>0</v>
      </c>
      <c r="DX163" s="38"/>
      <c r="DY163" s="407">
        <v>0</v>
      </c>
      <c r="DZ163" s="38"/>
      <c r="EA163" s="407">
        <v>0</v>
      </c>
      <c r="EB163" s="38"/>
      <c r="EC163" s="407">
        <v>0</v>
      </c>
      <c r="ED163" s="38"/>
      <c r="EE163" s="407">
        <v>0</v>
      </c>
      <c r="EF163" s="38"/>
      <c r="EG163" s="407">
        <v>0</v>
      </c>
      <c r="EH163" s="38"/>
      <c r="EI163" s="407">
        <v>0</v>
      </c>
      <c r="EJ163" s="38"/>
      <c r="EK163" s="407">
        <v>0</v>
      </c>
      <c r="EL163" s="38"/>
      <c r="EM163" s="407">
        <v>0</v>
      </c>
      <c r="EN163" s="38"/>
      <c r="EO163" s="407">
        <v>0</v>
      </c>
      <c r="EP163" s="38"/>
      <c r="EQ163" s="407">
        <v>0</v>
      </c>
      <c r="ER163" s="38"/>
      <c r="ES163" s="407">
        <v>0</v>
      </c>
      <c r="ET163" s="38"/>
      <c r="EU163" s="407">
        <v>-310042</v>
      </c>
      <c r="EV163" s="38"/>
      <c r="EW163" s="407">
        <v>0</v>
      </c>
      <c r="EX163" s="38"/>
      <c r="EY163" s="407">
        <v>0</v>
      </c>
      <c r="EZ163" s="38"/>
      <c r="FA163" s="407">
        <v>-221553</v>
      </c>
      <c r="FB163" s="38"/>
      <c r="FC163" s="407">
        <v>-420090</v>
      </c>
      <c r="FD163" s="38"/>
      <c r="FE163" s="407">
        <v>0</v>
      </c>
      <c r="FF163" s="38"/>
      <c r="FG163" s="407">
        <v>78117</v>
      </c>
      <c r="FH163" s="38"/>
      <c r="FI163" s="407">
        <v>0</v>
      </c>
      <c r="FJ163" s="38"/>
      <c r="FK163" s="407">
        <v>0</v>
      </c>
      <c r="FL163" s="38"/>
      <c r="FM163" s="407">
        <v>0</v>
      </c>
      <c r="FN163" s="38"/>
      <c r="FO163" s="407">
        <v>0</v>
      </c>
      <c r="FP163" s="38"/>
      <c r="FQ163" s="407">
        <v>-253845</v>
      </c>
      <c r="FR163" s="38"/>
      <c r="FS163" s="407">
        <v>-418194.24099999998</v>
      </c>
      <c r="FT163" s="38"/>
      <c r="FU163" s="407"/>
      <c r="FV163" s="38"/>
      <c r="FW163" s="407">
        <v>0</v>
      </c>
      <c r="FX163" s="38"/>
      <c r="FY163" s="407">
        <v>-96747</v>
      </c>
      <c r="FZ163" s="38"/>
      <c r="GA163" s="409">
        <v>-345478000</v>
      </c>
      <c r="GB163" s="38"/>
      <c r="GC163" s="409">
        <v>61762434.969999999</v>
      </c>
      <c r="GD163" s="38"/>
      <c r="GE163" s="409" t="str">
        <f t="shared" si="135"/>
        <v>-</v>
      </c>
      <c r="GF163" s="38"/>
      <c r="GG163" s="409">
        <f t="shared" si="136"/>
        <v>-241718000</v>
      </c>
      <c r="GH163" s="38"/>
      <c r="GI163" s="409">
        <f t="shared" si="137"/>
        <v>-521025000</v>
      </c>
      <c r="GJ163" s="38"/>
      <c r="GK163" s="409">
        <f t="shared" si="138"/>
        <v>456035000</v>
      </c>
      <c r="GL163" s="38"/>
      <c r="GM163" s="409">
        <f t="shared" si="139"/>
        <v>456035000</v>
      </c>
      <c r="GN163" s="38"/>
      <c r="GO163" s="409">
        <f t="shared" si="140"/>
        <v>0</v>
      </c>
      <c r="GP163" s="38"/>
      <c r="GQ163" s="409">
        <f t="shared" si="141"/>
        <v>0</v>
      </c>
      <c r="GR163" s="38"/>
      <c r="GS163" s="409">
        <f t="shared" si="142"/>
        <v>653282000</v>
      </c>
      <c r="GT163" s="38"/>
      <c r="GU163" s="409">
        <f t="shared" si="150"/>
        <v>653282000</v>
      </c>
      <c r="GV163" s="38"/>
      <c r="GW163" s="409">
        <f t="shared" si="143"/>
        <v>0</v>
      </c>
      <c r="GX163" s="38"/>
      <c r="GY163" s="409">
        <f t="shared" si="144"/>
        <v>0</v>
      </c>
      <c r="GZ163" s="38"/>
      <c r="HA163" s="409">
        <f t="shared" si="145"/>
        <v>460000000</v>
      </c>
      <c r="HB163" s="38"/>
      <c r="HC163" s="409">
        <f t="shared" si="151"/>
        <v>0</v>
      </c>
      <c r="HD163" s="38"/>
      <c r="HE163" s="409">
        <f t="shared" si="152"/>
        <v>0</v>
      </c>
      <c r="HF163" s="38"/>
      <c r="HG163" s="409">
        <f t="shared" si="146"/>
        <v>0</v>
      </c>
      <c r="HH163" s="38"/>
      <c r="HI163" s="409">
        <f t="shared" si="147"/>
        <v>390283000</v>
      </c>
      <c r="HJ163" s="38"/>
      <c r="HK163" s="536"/>
      <c r="HL163" s="38"/>
      <c r="HM163" s="409">
        <f t="shared" si="148"/>
        <v>0</v>
      </c>
      <c r="HN163" s="38"/>
      <c r="HO163" s="409">
        <f t="shared" si="149"/>
        <v>0</v>
      </c>
    </row>
    <row r="164" spans="1:223" ht="13.5" customHeight="1">
      <c r="A164" s="116" t="s">
        <v>623</v>
      </c>
      <c r="B164" s="39"/>
      <c r="C164" s="142">
        <v>175309</v>
      </c>
      <c r="D164" s="39"/>
      <c r="E164" s="142">
        <v>0</v>
      </c>
      <c r="F164" s="39"/>
      <c r="G164" s="142">
        <v>0</v>
      </c>
      <c r="H164" s="39"/>
      <c r="I164" s="142">
        <v>0</v>
      </c>
      <c r="J164" s="39"/>
      <c r="K164" s="142">
        <v>0</v>
      </c>
      <c r="L164" s="39"/>
      <c r="M164" s="142">
        <v>0</v>
      </c>
      <c r="N164" s="39"/>
      <c r="O164" s="142">
        <v>384753</v>
      </c>
      <c r="P164" s="39"/>
      <c r="Q164" s="142">
        <v>226762</v>
      </c>
      <c r="R164" s="39"/>
      <c r="S164" s="142">
        <v>226762</v>
      </c>
      <c r="T164" s="39"/>
      <c r="U164" s="142">
        <v>0</v>
      </c>
      <c r="V164" s="39"/>
      <c r="W164" s="142">
        <v>0</v>
      </c>
      <c r="X164" s="39"/>
      <c r="Y164" s="142">
        <v>145689.24797450207</v>
      </c>
      <c r="Z164" s="39"/>
      <c r="AA164" s="142">
        <v>145689</v>
      </c>
      <c r="AB164" s="39"/>
      <c r="AC164" s="142">
        <v>0</v>
      </c>
      <c r="AD164" s="39"/>
      <c r="AE164" s="142">
        <v>0</v>
      </c>
      <c r="AF164" s="39"/>
      <c r="AG164" s="142">
        <v>254757</v>
      </c>
      <c r="AH164" s="39"/>
      <c r="AI164" s="142">
        <v>254757</v>
      </c>
      <c r="AJ164" s="39"/>
      <c r="AK164" s="142">
        <v>0</v>
      </c>
      <c r="AL164" s="39"/>
      <c r="AM164" s="142">
        <v>0</v>
      </c>
      <c r="AN164" s="39"/>
      <c r="AO164" s="142">
        <v>322659</v>
      </c>
      <c r="AP164" s="39"/>
      <c r="AQ164" s="142">
        <v>322659</v>
      </c>
      <c r="AR164" s="39"/>
      <c r="AS164" s="142"/>
      <c r="AT164" s="39"/>
      <c r="AU164" s="142"/>
      <c r="AV164" s="39"/>
      <c r="AW164" s="142">
        <v>174718</v>
      </c>
      <c r="AX164" s="39"/>
      <c r="AY164" s="142">
        <v>174718</v>
      </c>
      <c r="AZ164" s="39"/>
      <c r="BA164" s="142">
        <v>0</v>
      </c>
      <c r="BB164" s="39"/>
      <c r="BC164" s="142"/>
      <c r="BD164" s="39"/>
      <c r="BE164" s="142">
        <v>159325</v>
      </c>
      <c r="BF164" s="39"/>
      <c r="BG164" s="142">
        <v>159325</v>
      </c>
      <c r="BH164" s="39"/>
      <c r="BI164" s="142">
        <v>0</v>
      </c>
      <c r="BJ164" s="39"/>
      <c r="BK164" s="142">
        <v>0</v>
      </c>
      <c r="BL164" s="39"/>
      <c r="BM164" s="142">
        <v>57170</v>
      </c>
      <c r="BN164" s="39"/>
      <c r="BO164" s="142">
        <v>57169.934099999999</v>
      </c>
      <c r="BP164" s="39"/>
      <c r="BQ164" s="142">
        <v>0</v>
      </c>
      <c r="BR164" s="39"/>
      <c r="BS164" s="349" t="s">
        <v>274</v>
      </c>
      <c r="BT164" s="39"/>
      <c r="BU164" s="349">
        <v>61763000</v>
      </c>
      <c r="BV164" s="39"/>
      <c r="BW164" s="349">
        <v>61763000</v>
      </c>
      <c r="BX164" s="39"/>
      <c r="BY164" s="349">
        <v>0</v>
      </c>
      <c r="BZ164" s="39"/>
      <c r="CA164" s="349">
        <v>0</v>
      </c>
      <c r="CB164" s="39"/>
      <c r="CC164" s="349">
        <v>-15298000</v>
      </c>
      <c r="CD164" s="39"/>
      <c r="CE164" s="349">
        <v>1157000</v>
      </c>
      <c r="CF164" s="39"/>
      <c r="CG164" s="349">
        <f>[16]BS_PT!$S$75</f>
        <v>6429000</v>
      </c>
      <c r="CH164" s="39"/>
      <c r="CI164" s="349">
        <v>16603000</v>
      </c>
      <c r="CJ164" s="39"/>
      <c r="CK164" s="349">
        <v>22463000</v>
      </c>
      <c r="CL164" s="39"/>
      <c r="CM164" s="349">
        <v>22587000</v>
      </c>
      <c r="CN164" s="39"/>
      <c r="CO164" s="349">
        <v>21206000</v>
      </c>
      <c r="CP164" s="39"/>
      <c r="CQ164" s="349">
        <v>22253000</v>
      </c>
      <c r="CR164" s="39"/>
      <c r="CS164" s="349">
        <v>10410000</v>
      </c>
      <c r="CT164" s="39"/>
      <c r="CU164" s="349">
        <v>4317000</v>
      </c>
      <c r="CV164" s="39"/>
      <c r="CW164" s="349">
        <v>-17963000</v>
      </c>
      <c r="CX164" s="39"/>
      <c r="CY164" s="349">
        <v>-20440000</v>
      </c>
      <c r="CZ164" s="39"/>
      <c r="DA164" s="349">
        <v>-42591000</v>
      </c>
      <c r="DB164" s="39"/>
      <c r="DC164" s="535"/>
      <c r="DD164" s="39"/>
      <c r="DE164" s="349">
        <v>-40283000</v>
      </c>
      <c r="DF164" s="39"/>
      <c r="DG164" s="349">
        <v>-34038000</v>
      </c>
      <c r="DH164" s="39"/>
      <c r="DI164" s="116" t="s">
        <v>193</v>
      </c>
      <c r="DJ164" s="39"/>
      <c r="DK164" s="142">
        <v>175309</v>
      </c>
      <c r="DL164" s="39"/>
      <c r="DM164" s="142">
        <v>0</v>
      </c>
      <c r="DN164" s="39"/>
      <c r="DO164" s="142">
        <v>0</v>
      </c>
      <c r="DP164" s="39"/>
      <c r="DQ164" s="142">
        <v>0</v>
      </c>
      <c r="DR164" s="39"/>
      <c r="DS164" s="142">
        <v>0</v>
      </c>
      <c r="DT164" s="39"/>
      <c r="DU164" s="142">
        <v>0</v>
      </c>
      <c r="DV164" s="39"/>
      <c r="DW164" s="142">
        <v>384753</v>
      </c>
      <c r="DX164" s="39"/>
      <c r="DY164" s="142">
        <v>226762</v>
      </c>
      <c r="DZ164" s="39"/>
      <c r="EA164" s="142">
        <v>226762</v>
      </c>
      <c r="EB164" s="39"/>
      <c r="EC164" s="142">
        <v>0</v>
      </c>
      <c r="ED164" s="39"/>
      <c r="EE164" s="142">
        <v>0</v>
      </c>
      <c r="EF164" s="39"/>
      <c r="EG164" s="142">
        <v>145689.24797450207</v>
      </c>
      <c r="EH164" s="39"/>
      <c r="EI164" s="142">
        <v>145689</v>
      </c>
      <c r="EJ164" s="39"/>
      <c r="EK164" s="142">
        <v>0</v>
      </c>
      <c r="EL164" s="39"/>
      <c r="EM164" s="142">
        <v>0</v>
      </c>
      <c r="EN164" s="39"/>
      <c r="EO164" s="142">
        <v>254757</v>
      </c>
      <c r="EP164" s="39"/>
      <c r="EQ164" s="142">
        <v>254757</v>
      </c>
      <c r="ER164" s="39"/>
      <c r="ES164" s="142">
        <v>0</v>
      </c>
      <c r="ET164" s="39"/>
      <c r="EU164" s="142">
        <v>0</v>
      </c>
      <c r="EV164" s="39"/>
      <c r="EW164" s="142">
        <v>322659</v>
      </c>
      <c r="EX164" s="39"/>
      <c r="EY164" s="142">
        <v>322659</v>
      </c>
      <c r="EZ164" s="39"/>
      <c r="FA164" s="142">
        <v>0</v>
      </c>
      <c r="FB164" s="39"/>
      <c r="FC164" s="142">
        <v>0</v>
      </c>
      <c r="FD164" s="39"/>
      <c r="FE164" s="142">
        <v>174718</v>
      </c>
      <c r="FF164" s="39"/>
      <c r="FG164" s="142">
        <v>174718</v>
      </c>
      <c r="FH164" s="39"/>
      <c r="FI164" s="142">
        <v>0</v>
      </c>
      <c r="FJ164" s="39"/>
      <c r="FK164" s="142">
        <v>0</v>
      </c>
      <c r="FL164" s="39"/>
      <c r="FM164" s="142">
        <v>159325</v>
      </c>
      <c r="FN164" s="39"/>
      <c r="FO164" s="142">
        <v>159325</v>
      </c>
      <c r="FP164" s="39"/>
      <c r="FQ164" s="142">
        <v>0</v>
      </c>
      <c r="FR164" s="39"/>
      <c r="FS164" s="142">
        <v>0</v>
      </c>
      <c r="FT164" s="39"/>
      <c r="FU164" s="142">
        <v>-5.9999999999999995E-5</v>
      </c>
      <c r="FV164" s="39"/>
      <c r="FW164" s="142">
        <v>57169.934099999999</v>
      </c>
      <c r="FX164" s="39"/>
      <c r="FY164" s="142">
        <v>0</v>
      </c>
      <c r="FZ164" s="39"/>
      <c r="GA164" s="349" t="s">
        <v>274</v>
      </c>
      <c r="GB164" s="39"/>
      <c r="GC164" s="349"/>
      <c r="GD164" s="39"/>
      <c r="GE164" s="349">
        <f t="shared" si="135"/>
        <v>61763000</v>
      </c>
      <c r="GF164" s="39"/>
      <c r="GG164" s="349">
        <f t="shared" si="136"/>
        <v>0</v>
      </c>
      <c r="GH164" s="39"/>
      <c r="GI164" s="349">
        <f t="shared" si="137"/>
        <v>0</v>
      </c>
      <c r="GJ164" s="39"/>
      <c r="GK164" s="349">
        <f t="shared" si="138"/>
        <v>-15298000</v>
      </c>
      <c r="GL164" s="39"/>
      <c r="GM164" s="349">
        <f t="shared" si="139"/>
        <v>1157000</v>
      </c>
      <c r="GN164" s="39"/>
      <c r="GO164" s="349">
        <f t="shared" si="140"/>
        <v>6429000</v>
      </c>
      <c r="GP164" s="39"/>
      <c r="GQ164" s="349">
        <f t="shared" si="141"/>
        <v>16603000</v>
      </c>
      <c r="GR164" s="39"/>
      <c r="GS164" s="349">
        <f t="shared" si="142"/>
        <v>22463000</v>
      </c>
      <c r="GT164" s="39"/>
      <c r="GU164" s="349">
        <f t="shared" si="150"/>
        <v>22587000</v>
      </c>
      <c r="GV164" s="39"/>
      <c r="GW164" s="349">
        <f t="shared" si="143"/>
        <v>21206000</v>
      </c>
      <c r="GX164" s="39"/>
      <c r="GY164" s="349">
        <f t="shared" si="144"/>
        <v>22253000</v>
      </c>
      <c r="GZ164" s="39"/>
      <c r="HA164" s="349">
        <f t="shared" si="145"/>
        <v>10410000</v>
      </c>
      <c r="HB164" s="39"/>
      <c r="HC164" s="349">
        <f t="shared" si="151"/>
        <v>4317000</v>
      </c>
      <c r="HD164" s="39"/>
      <c r="HE164" s="349">
        <f t="shared" si="152"/>
        <v>-17963000</v>
      </c>
      <c r="HF164" s="39"/>
      <c r="HG164" s="349">
        <f t="shared" si="146"/>
        <v>-20440000</v>
      </c>
      <c r="HH164" s="39"/>
      <c r="HI164" s="349">
        <f t="shared" si="147"/>
        <v>-42591000</v>
      </c>
      <c r="HJ164" s="39"/>
      <c r="HK164" s="535"/>
      <c r="HL164" s="39"/>
      <c r="HM164" s="349">
        <f t="shared" si="148"/>
        <v>-40283000</v>
      </c>
      <c r="HN164" s="39"/>
      <c r="HO164" s="349">
        <f t="shared" si="149"/>
        <v>-34038000</v>
      </c>
    </row>
    <row r="165" spans="1:223" ht="13.5" customHeight="1">
      <c r="A165" s="406" t="s">
        <v>622</v>
      </c>
      <c r="B165" s="38"/>
      <c r="C165" s="407"/>
      <c r="D165" s="38"/>
      <c r="E165" s="407"/>
      <c r="F165" s="38"/>
      <c r="G165" s="407"/>
      <c r="H165" s="38"/>
      <c r="I165" s="407"/>
      <c r="J165" s="38"/>
      <c r="K165" s="407"/>
      <c r="L165" s="38"/>
      <c r="M165" s="407"/>
      <c r="N165" s="38"/>
      <c r="O165" s="407"/>
      <c r="P165" s="38"/>
      <c r="Q165" s="407"/>
      <c r="R165" s="38"/>
      <c r="S165" s="407"/>
      <c r="T165" s="38"/>
      <c r="U165" s="407"/>
      <c r="V165" s="38"/>
      <c r="W165" s="407"/>
      <c r="X165" s="38"/>
      <c r="Y165" s="407"/>
      <c r="Z165" s="38"/>
      <c r="AA165" s="407"/>
      <c r="AB165" s="38"/>
      <c r="AC165" s="407"/>
      <c r="AD165" s="38"/>
      <c r="AE165" s="407"/>
      <c r="AF165" s="38"/>
      <c r="AG165" s="407"/>
      <c r="AH165" s="38"/>
      <c r="AI165" s="407"/>
      <c r="AJ165" s="38"/>
      <c r="AK165" s="407"/>
      <c r="AL165" s="38"/>
      <c r="AM165" s="407"/>
      <c r="AN165" s="38"/>
      <c r="AO165" s="407"/>
      <c r="AP165" s="38"/>
      <c r="AQ165" s="407"/>
      <c r="AR165" s="38"/>
      <c r="AS165" s="407"/>
      <c r="AT165" s="38"/>
      <c r="AU165" s="407"/>
      <c r="AV165" s="38"/>
      <c r="AW165" s="407"/>
      <c r="AX165" s="38"/>
      <c r="AY165" s="407"/>
      <c r="AZ165" s="38"/>
      <c r="BA165" s="407"/>
      <c r="BB165" s="38"/>
      <c r="BC165" s="407"/>
      <c r="BD165" s="38"/>
      <c r="BE165" s="407"/>
      <c r="BF165" s="38"/>
      <c r="BG165" s="407"/>
      <c r="BH165" s="38"/>
      <c r="BI165" s="407"/>
      <c r="BJ165" s="38"/>
      <c r="BK165" s="407"/>
      <c r="BL165" s="38"/>
      <c r="BM165" s="408"/>
      <c r="BN165" s="38"/>
      <c r="BO165" s="408"/>
      <c r="BP165" s="38"/>
      <c r="BQ165" s="408"/>
      <c r="BR165" s="38"/>
      <c r="BS165" s="409"/>
      <c r="BT165" s="38"/>
      <c r="BU165" s="409"/>
      <c r="BV165" s="38"/>
      <c r="BW165" s="409"/>
      <c r="BX165" s="38"/>
      <c r="BY165" s="409">
        <v>-12937000</v>
      </c>
      <c r="BZ165" s="38"/>
      <c r="CA165" s="409">
        <v>-9586000</v>
      </c>
      <c r="CB165" s="38"/>
      <c r="CC165" s="409"/>
      <c r="CD165" s="38"/>
      <c r="CE165" s="409"/>
      <c r="CF165" s="38"/>
      <c r="CG165" s="409"/>
      <c r="CH165" s="38"/>
      <c r="CI165" s="409">
        <v>0</v>
      </c>
      <c r="CJ165" s="38"/>
      <c r="CK165" s="409">
        <v>0</v>
      </c>
      <c r="CL165" s="38"/>
      <c r="CM165" s="409">
        <v>0</v>
      </c>
      <c r="CN165" s="38"/>
      <c r="CO165" s="409">
        <v>0</v>
      </c>
      <c r="CP165" s="38"/>
      <c r="CQ165" s="409">
        <v>0</v>
      </c>
      <c r="CR165" s="38"/>
      <c r="CS165" s="409">
        <v>0</v>
      </c>
      <c r="CT165" s="38"/>
      <c r="CU165" s="409">
        <v>0</v>
      </c>
      <c r="CV165" s="38"/>
      <c r="CW165" s="409">
        <v>0</v>
      </c>
      <c r="CX165" s="38"/>
      <c r="CY165" s="409">
        <v>0</v>
      </c>
      <c r="CZ165" s="38"/>
      <c r="DA165" s="409">
        <v>0</v>
      </c>
      <c r="DB165" s="38"/>
      <c r="DC165" s="536"/>
      <c r="DD165" s="38"/>
      <c r="DE165" s="409"/>
      <c r="DF165" s="38"/>
      <c r="DG165" s="409"/>
      <c r="DH165" s="38"/>
      <c r="DI165" s="406" t="s">
        <v>629</v>
      </c>
      <c r="DJ165" s="38"/>
      <c r="DK165" s="407"/>
      <c r="DL165" s="38"/>
      <c r="DM165" s="407"/>
      <c r="DN165" s="38"/>
      <c r="DO165" s="407"/>
      <c r="DP165" s="38"/>
      <c r="DQ165" s="407"/>
      <c r="DR165" s="38"/>
      <c r="DS165" s="407"/>
      <c r="DT165" s="38"/>
      <c r="DU165" s="407"/>
      <c r="DV165" s="38"/>
      <c r="DW165" s="407"/>
      <c r="DX165" s="38"/>
      <c r="DY165" s="407"/>
      <c r="DZ165" s="38"/>
      <c r="EA165" s="407"/>
      <c r="EB165" s="38"/>
      <c r="EC165" s="407"/>
      <c r="ED165" s="38"/>
      <c r="EE165" s="407"/>
      <c r="EF165" s="38"/>
      <c r="EG165" s="407"/>
      <c r="EH165" s="38"/>
      <c r="EI165" s="407"/>
      <c r="EJ165" s="38"/>
      <c r="EK165" s="407"/>
      <c r="EL165" s="38"/>
      <c r="EM165" s="407"/>
      <c r="EN165" s="38"/>
      <c r="EO165" s="407"/>
      <c r="EP165" s="38"/>
      <c r="EQ165" s="407"/>
      <c r="ER165" s="38"/>
      <c r="ES165" s="407"/>
      <c r="ET165" s="38"/>
      <c r="EU165" s="407"/>
      <c r="EV165" s="38"/>
      <c r="EW165" s="407"/>
      <c r="EX165" s="38"/>
      <c r="EY165" s="407"/>
      <c r="EZ165" s="38"/>
      <c r="FA165" s="407"/>
      <c r="FB165" s="38"/>
      <c r="FC165" s="407"/>
      <c r="FD165" s="38"/>
      <c r="FE165" s="407"/>
      <c r="FF165" s="38"/>
      <c r="FG165" s="407"/>
      <c r="FH165" s="38"/>
      <c r="FI165" s="407"/>
      <c r="FJ165" s="38"/>
      <c r="FK165" s="407"/>
      <c r="FL165" s="38"/>
      <c r="FM165" s="407"/>
      <c r="FN165" s="38"/>
      <c r="FO165" s="407"/>
      <c r="FP165" s="38"/>
      <c r="FQ165" s="407"/>
      <c r="FR165" s="38"/>
      <c r="FS165" s="407"/>
      <c r="FT165" s="38"/>
      <c r="FU165" s="407"/>
      <c r="FV165" s="38"/>
      <c r="FW165" s="407"/>
      <c r="FX165" s="38"/>
      <c r="FY165" s="407"/>
      <c r="FZ165" s="38"/>
      <c r="GA165" s="409"/>
      <c r="GB165" s="38"/>
      <c r="GC165" s="409"/>
      <c r="GD165" s="38"/>
      <c r="GE165" s="409">
        <f t="shared" si="135"/>
        <v>0</v>
      </c>
      <c r="GF165" s="38"/>
      <c r="GG165" s="409">
        <f t="shared" si="136"/>
        <v>-12937000</v>
      </c>
      <c r="GH165" s="38"/>
      <c r="GI165" s="409">
        <f t="shared" si="137"/>
        <v>-9586000</v>
      </c>
      <c r="GJ165" s="38"/>
      <c r="GK165" s="409">
        <f t="shared" si="138"/>
        <v>0</v>
      </c>
      <c r="GL165" s="38"/>
      <c r="GM165" s="409">
        <f t="shared" si="139"/>
        <v>0</v>
      </c>
      <c r="GN165" s="38"/>
      <c r="GO165" s="409">
        <f t="shared" si="140"/>
        <v>0</v>
      </c>
      <c r="GP165" s="38"/>
      <c r="GQ165" s="409">
        <f t="shared" si="141"/>
        <v>0</v>
      </c>
      <c r="GR165" s="38"/>
      <c r="GS165" s="409">
        <f t="shared" si="142"/>
        <v>0</v>
      </c>
      <c r="GT165" s="38"/>
      <c r="GU165" s="409">
        <f t="shared" si="150"/>
        <v>0</v>
      </c>
      <c r="GV165" s="38"/>
      <c r="GW165" s="409">
        <f t="shared" si="143"/>
        <v>0</v>
      </c>
      <c r="GX165" s="38"/>
      <c r="GY165" s="409">
        <f t="shared" si="144"/>
        <v>0</v>
      </c>
      <c r="GZ165" s="38"/>
      <c r="HA165" s="409">
        <f t="shared" si="145"/>
        <v>0</v>
      </c>
      <c r="HB165" s="38"/>
      <c r="HC165" s="409">
        <f t="shared" si="151"/>
        <v>0</v>
      </c>
      <c r="HD165" s="38"/>
      <c r="HE165" s="409">
        <f t="shared" si="152"/>
        <v>0</v>
      </c>
      <c r="HF165" s="38"/>
      <c r="HG165" s="409">
        <f t="shared" si="146"/>
        <v>0</v>
      </c>
      <c r="HH165" s="38"/>
      <c r="HI165" s="409">
        <f t="shared" si="147"/>
        <v>0</v>
      </c>
      <c r="HJ165" s="38"/>
      <c r="HK165" s="536"/>
      <c r="HL165" s="38"/>
      <c r="HM165" s="409">
        <f t="shared" si="148"/>
        <v>0</v>
      </c>
      <c r="HN165" s="38"/>
      <c r="HO165" s="409">
        <f t="shared" si="149"/>
        <v>0</v>
      </c>
    </row>
    <row r="166" spans="1:223" ht="13.5" customHeight="1">
      <c r="A166" s="116" t="s">
        <v>302</v>
      </c>
      <c r="B166" s="39"/>
      <c r="C166" s="142"/>
      <c r="D166" s="39"/>
      <c r="E166" s="142"/>
      <c r="F166" s="39"/>
      <c r="G166" s="142"/>
      <c r="H166" s="39"/>
      <c r="I166" s="142"/>
      <c r="J166" s="39"/>
      <c r="K166" s="142"/>
      <c r="L166" s="39"/>
      <c r="M166" s="142"/>
      <c r="N166" s="39"/>
      <c r="O166" s="142"/>
      <c r="P166" s="39"/>
      <c r="Q166" s="142"/>
      <c r="R166" s="39"/>
      <c r="S166" s="142"/>
      <c r="T166" s="39"/>
      <c r="U166" s="142"/>
      <c r="V166" s="39"/>
      <c r="W166" s="142"/>
      <c r="X166" s="39"/>
      <c r="Y166" s="142"/>
      <c r="Z166" s="39"/>
      <c r="AA166" s="142"/>
      <c r="AB166" s="39"/>
      <c r="AC166" s="142"/>
      <c r="AD166" s="39"/>
      <c r="AE166" s="142"/>
      <c r="AF166" s="39"/>
      <c r="AG166" s="142"/>
      <c r="AH166" s="39"/>
      <c r="AI166" s="142"/>
      <c r="AJ166" s="39"/>
      <c r="AK166" s="142"/>
      <c r="AL166" s="39"/>
      <c r="AM166" s="142"/>
      <c r="AN166" s="39"/>
      <c r="AO166" s="142"/>
      <c r="AP166" s="39"/>
      <c r="AQ166" s="142"/>
      <c r="AR166" s="39"/>
      <c r="AS166" s="142"/>
      <c r="AT166" s="39"/>
      <c r="AU166" s="142"/>
      <c r="AV166" s="39"/>
      <c r="AW166" s="142"/>
      <c r="AX166" s="39"/>
      <c r="AY166" s="142"/>
      <c r="AZ166" s="39"/>
      <c r="BA166" s="142"/>
      <c r="BB166" s="39"/>
      <c r="BC166" s="142"/>
      <c r="BD166" s="39"/>
      <c r="BE166" s="142"/>
      <c r="BF166" s="39"/>
      <c r="BG166" s="142"/>
      <c r="BH166" s="39"/>
      <c r="BI166" s="142"/>
      <c r="BJ166" s="39"/>
      <c r="BK166" s="142"/>
      <c r="BL166" s="39"/>
      <c r="BM166" s="142"/>
      <c r="BN166" s="39"/>
      <c r="BO166" s="142"/>
      <c r="BP166" s="39"/>
      <c r="BQ166" s="142"/>
      <c r="BR166" s="39"/>
      <c r="BS166" s="349"/>
      <c r="BT166" s="39"/>
      <c r="BU166" s="349">
        <v>0</v>
      </c>
      <c r="BV166" s="39"/>
      <c r="BW166" s="349">
        <v>13307000</v>
      </c>
      <c r="BX166" s="39"/>
      <c r="BY166" s="349">
        <v>0</v>
      </c>
      <c r="BZ166" s="39"/>
      <c r="CA166" s="349"/>
      <c r="CB166" s="39"/>
      <c r="CC166" s="349">
        <v>-3012822000</v>
      </c>
      <c r="CD166" s="39"/>
      <c r="CE166" s="349">
        <v>0</v>
      </c>
      <c r="CF166" s="39"/>
      <c r="CG166" s="349">
        <f>[16]BS_PT!$S$77</f>
        <v>-466577000</v>
      </c>
      <c r="CH166" s="39"/>
      <c r="CI166" s="349">
        <v>-466577000</v>
      </c>
      <c r="CJ166" s="39"/>
      <c r="CK166" s="349">
        <v>0</v>
      </c>
      <c r="CL166" s="39"/>
      <c r="CM166" s="349">
        <v>0</v>
      </c>
      <c r="CN166" s="39"/>
      <c r="CO166" s="349">
        <v>0</v>
      </c>
      <c r="CP166" s="39"/>
      <c r="CQ166" s="349">
        <v>-506733000</v>
      </c>
      <c r="CR166" s="39"/>
      <c r="CS166" s="349">
        <v>0</v>
      </c>
      <c r="CT166" s="39"/>
      <c r="CU166" s="349">
        <v>0</v>
      </c>
      <c r="CV166" s="39"/>
      <c r="CW166" s="349">
        <v>0</v>
      </c>
      <c r="CX166" s="39"/>
      <c r="CY166" s="349">
        <v>-313440000</v>
      </c>
      <c r="CZ166" s="39"/>
      <c r="DA166" s="349">
        <v>0</v>
      </c>
      <c r="DB166" s="39"/>
      <c r="DC166" s="535"/>
      <c r="DD166" s="39"/>
      <c r="DE166" s="349">
        <v>-144893000</v>
      </c>
      <c r="DF166" s="39"/>
      <c r="DG166" s="349">
        <v>-368171000</v>
      </c>
      <c r="DH166" s="39"/>
      <c r="DI166" s="116" t="s">
        <v>625</v>
      </c>
      <c r="DJ166" s="39"/>
      <c r="DK166" s="142"/>
      <c r="DL166" s="39"/>
      <c r="DM166" s="142"/>
      <c r="DN166" s="39"/>
      <c r="DO166" s="142"/>
      <c r="DP166" s="39"/>
      <c r="DQ166" s="142"/>
      <c r="DR166" s="39"/>
      <c r="DS166" s="142"/>
      <c r="DT166" s="39"/>
      <c r="DU166" s="142"/>
      <c r="DV166" s="39"/>
      <c r="DW166" s="142"/>
      <c r="DX166" s="39"/>
      <c r="DY166" s="142"/>
      <c r="DZ166" s="39"/>
      <c r="EA166" s="142"/>
      <c r="EB166" s="39"/>
      <c r="EC166" s="142"/>
      <c r="ED166" s="39"/>
      <c r="EE166" s="142"/>
      <c r="EF166" s="39"/>
      <c r="EG166" s="142"/>
      <c r="EH166" s="39"/>
      <c r="EI166" s="142"/>
      <c r="EJ166" s="39"/>
      <c r="EK166" s="142"/>
      <c r="EL166" s="39"/>
      <c r="EM166" s="142"/>
      <c r="EN166" s="39"/>
      <c r="EO166" s="142"/>
      <c r="EP166" s="39"/>
      <c r="EQ166" s="142"/>
      <c r="ER166" s="39"/>
      <c r="ES166" s="142"/>
      <c r="ET166" s="39"/>
      <c r="EU166" s="142"/>
      <c r="EV166" s="39"/>
      <c r="EW166" s="142"/>
      <c r="EX166" s="39"/>
      <c r="EY166" s="142"/>
      <c r="EZ166" s="39"/>
      <c r="FA166" s="142"/>
      <c r="FB166" s="39"/>
      <c r="FC166" s="142"/>
      <c r="FD166" s="39"/>
      <c r="FE166" s="142"/>
      <c r="FF166" s="39"/>
      <c r="FG166" s="142"/>
      <c r="FH166" s="39"/>
      <c r="FI166" s="142"/>
      <c r="FJ166" s="39"/>
      <c r="FK166" s="142"/>
      <c r="FL166" s="39"/>
      <c r="FM166" s="142"/>
      <c r="FN166" s="39"/>
      <c r="FO166" s="142"/>
      <c r="FP166" s="39"/>
      <c r="FQ166" s="142"/>
      <c r="FR166" s="39"/>
      <c r="FS166" s="142"/>
      <c r="FT166" s="39"/>
      <c r="FU166" s="142"/>
      <c r="FV166" s="39"/>
      <c r="FW166" s="142"/>
      <c r="FX166" s="39"/>
      <c r="FY166" s="142"/>
      <c r="FZ166" s="39"/>
      <c r="GA166" s="349"/>
      <c r="GB166" s="39"/>
      <c r="GC166" s="349"/>
      <c r="GD166" s="39"/>
      <c r="GE166" s="349">
        <f t="shared" si="135"/>
        <v>13307000</v>
      </c>
      <c r="GF166" s="39"/>
      <c r="GG166" s="349">
        <f t="shared" si="136"/>
        <v>0</v>
      </c>
      <c r="GH166" s="39"/>
      <c r="GI166" s="349">
        <f t="shared" si="137"/>
        <v>0</v>
      </c>
      <c r="GJ166" s="39"/>
      <c r="GK166" s="349">
        <f t="shared" si="138"/>
        <v>-3012822000</v>
      </c>
      <c r="GL166" s="39"/>
      <c r="GM166" s="349">
        <f t="shared" si="139"/>
        <v>0</v>
      </c>
      <c r="GN166" s="39"/>
      <c r="GO166" s="349">
        <f t="shared" si="140"/>
        <v>-466577000</v>
      </c>
      <c r="GP166" s="39"/>
      <c r="GQ166" s="349">
        <f t="shared" si="141"/>
        <v>-466577000</v>
      </c>
      <c r="GR166" s="39"/>
      <c r="GS166" s="349">
        <f t="shared" si="142"/>
        <v>0</v>
      </c>
      <c r="GT166" s="39"/>
      <c r="GU166" s="349">
        <f t="shared" si="150"/>
        <v>0</v>
      </c>
      <c r="GV166" s="39"/>
      <c r="GW166" s="349">
        <f t="shared" si="143"/>
        <v>0</v>
      </c>
      <c r="GX166" s="39"/>
      <c r="GY166" s="349">
        <f t="shared" si="144"/>
        <v>-506733000</v>
      </c>
      <c r="GZ166" s="39"/>
      <c r="HA166" s="349">
        <f t="shared" si="145"/>
        <v>0</v>
      </c>
      <c r="HB166" s="39"/>
      <c r="HC166" s="349">
        <f t="shared" si="151"/>
        <v>0</v>
      </c>
      <c r="HD166" s="39"/>
      <c r="HE166" s="349">
        <f t="shared" si="152"/>
        <v>0</v>
      </c>
      <c r="HF166" s="39"/>
      <c r="HG166" s="349">
        <f t="shared" si="146"/>
        <v>-313440000</v>
      </c>
      <c r="HH166" s="39"/>
      <c r="HI166" s="349">
        <f t="shared" si="147"/>
        <v>0</v>
      </c>
      <c r="HJ166" s="39"/>
      <c r="HK166" s="535"/>
      <c r="HL166" s="39"/>
      <c r="HM166" s="349">
        <f t="shared" si="148"/>
        <v>-144893000</v>
      </c>
      <c r="HN166" s="39"/>
      <c r="HO166" s="349">
        <f t="shared" si="149"/>
        <v>-368171000</v>
      </c>
    </row>
    <row r="167" spans="1:223" ht="13.5" customHeight="1">
      <c r="A167" s="406" t="s">
        <v>227</v>
      </c>
      <c r="B167" s="38"/>
      <c r="C167" s="407">
        <v>79744</v>
      </c>
      <c r="D167" s="38"/>
      <c r="E167" s="407">
        <v>162138.361</v>
      </c>
      <c r="F167" s="38"/>
      <c r="G167" s="407">
        <v>255149</v>
      </c>
      <c r="H167" s="38"/>
      <c r="I167" s="407">
        <v>0</v>
      </c>
      <c r="J167" s="38"/>
      <c r="K167" s="407">
        <v>0</v>
      </c>
      <c r="L167" s="38"/>
      <c r="M167" s="407">
        <v>0</v>
      </c>
      <c r="N167" s="38"/>
      <c r="O167" s="407">
        <v>0</v>
      </c>
      <c r="P167" s="38"/>
      <c r="Q167" s="407">
        <v>0</v>
      </c>
      <c r="R167" s="38"/>
      <c r="S167" s="407">
        <v>0</v>
      </c>
      <c r="T167" s="38"/>
      <c r="U167" s="407">
        <v>-1838495</v>
      </c>
      <c r="V167" s="38"/>
      <c r="W167" s="407">
        <v>-1838496</v>
      </c>
      <c r="X167" s="38"/>
      <c r="Y167" s="407">
        <v>-1950477.5677790002</v>
      </c>
      <c r="Z167" s="38"/>
      <c r="AA167" s="407">
        <v>-896227</v>
      </c>
      <c r="AB167" s="38"/>
      <c r="AC167" s="407">
        <v>-861239</v>
      </c>
      <c r="AD167" s="38"/>
      <c r="AE167" s="407">
        <v>-634697</v>
      </c>
      <c r="AF167" s="38"/>
      <c r="AG167" s="407">
        <v>-809013</v>
      </c>
      <c r="AH167" s="38"/>
      <c r="AI167" s="407">
        <v>-813774</v>
      </c>
      <c r="AJ167" s="38"/>
      <c r="AK167" s="407">
        <v>-813774</v>
      </c>
      <c r="AL167" s="38"/>
      <c r="AM167" s="407">
        <v>-1128055</v>
      </c>
      <c r="AN167" s="38"/>
      <c r="AO167" s="407">
        <v>-1253504</v>
      </c>
      <c r="AP167" s="38"/>
      <c r="AQ167" s="407">
        <v>-1253504</v>
      </c>
      <c r="AR167" s="38"/>
      <c r="AS167" s="407">
        <v>-1253504</v>
      </c>
      <c r="AT167" s="38"/>
      <c r="AU167" s="407">
        <v>-1253503</v>
      </c>
      <c r="AV167" s="38"/>
      <c r="AW167" s="407">
        <v>-1180134</v>
      </c>
      <c r="AX167" s="38"/>
      <c r="AY167" s="407">
        <v>-1258251</v>
      </c>
      <c r="AZ167" s="38"/>
      <c r="BA167" s="407">
        <v>-1358292</v>
      </c>
      <c r="BB167" s="38"/>
      <c r="BC167" s="407">
        <v>-1428180</v>
      </c>
      <c r="BD167" s="38"/>
      <c r="BE167" s="407">
        <v>-776318</v>
      </c>
      <c r="BF167" s="38"/>
      <c r="BG167" s="407">
        <v>-776318</v>
      </c>
      <c r="BH167" s="38"/>
      <c r="BI167" s="407">
        <v>-776318</v>
      </c>
      <c r="BJ167" s="38"/>
      <c r="BK167" s="407">
        <v>-776318.11399999994</v>
      </c>
      <c r="BL167" s="38"/>
      <c r="BM167" s="408">
        <v>-1018230.8001100001</v>
      </c>
      <c r="BN167" s="38"/>
      <c r="BO167" s="408">
        <v>-1018230.8001100001</v>
      </c>
      <c r="BP167" s="38"/>
      <c r="BQ167" s="408">
        <v>-1000971</v>
      </c>
      <c r="BR167" s="38"/>
      <c r="BS167" s="409">
        <v>-1057066000</v>
      </c>
      <c r="BT167" s="38"/>
      <c r="BU167" s="409">
        <v>-1291552335.3699999</v>
      </c>
      <c r="BV167" s="38"/>
      <c r="BW167" s="409">
        <v>-1382969000</v>
      </c>
      <c r="BX167" s="38"/>
      <c r="BY167" s="409">
        <v>-1342341000</v>
      </c>
      <c r="BZ167" s="38"/>
      <c r="CA167" s="409">
        <v>-1342341000</v>
      </c>
      <c r="CB167" s="38"/>
      <c r="CC167" s="409"/>
      <c r="CD167" s="38"/>
      <c r="CE167" s="409">
        <v>-3012822000</v>
      </c>
      <c r="CF167" s="38"/>
      <c r="CG167" s="409">
        <f>[16]BS_PT!$S$78</f>
        <v>-3050570000</v>
      </c>
      <c r="CH167" s="38"/>
      <c r="CI167" s="409">
        <v>-3050570000</v>
      </c>
      <c r="CJ167" s="38"/>
      <c r="CK167" s="409">
        <v>-4747049000</v>
      </c>
      <c r="CL167" s="38"/>
      <c r="CM167" s="409">
        <v>-4747049000</v>
      </c>
      <c r="CN167" s="38"/>
      <c r="CO167" s="409">
        <v>-4747049000</v>
      </c>
      <c r="CP167" s="38"/>
      <c r="CQ167" s="409">
        <v>-4747049000</v>
      </c>
      <c r="CR167" s="38"/>
      <c r="CS167" s="409">
        <v>-5147942000</v>
      </c>
      <c r="CT167" s="38"/>
      <c r="CU167" s="409">
        <v>-5147942000</v>
      </c>
      <c r="CV167" s="38"/>
      <c r="CW167" s="409">
        <v>-5147942000</v>
      </c>
      <c r="CX167" s="38"/>
      <c r="CY167" s="409">
        <v>-5147942000</v>
      </c>
      <c r="CZ167" s="38"/>
      <c r="DA167" s="409">
        <v>-5422678000</v>
      </c>
      <c r="DB167" s="38"/>
      <c r="DC167" s="536"/>
      <c r="DD167" s="38"/>
      <c r="DE167" s="409">
        <v>-5524786000</v>
      </c>
      <c r="DF167" s="38"/>
      <c r="DG167" s="409">
        <v>-5422678000</v>
      </c>
      <c r="DH167" s="38"/>
      <c r="DI167" s="406" t="s">
        <v>226</v>
      </c>
      <c r="DJ167" s="38"/>
      <c r="DK167" s="407">
        <v>79744</v>
      </c>
      <c r="DL167" s="38"/>
      <c r="DM167" s="407">
        <v>162138.361</v>
      </c>
      <c r="DN167" s="38"/>
      <c r="DO167" s="407">
        <v>255149</v>
      </c>
      <c r="DP167" s="38"/>
      <c r="DQ167" s="407">
        <v>0</v>
      </c>
      <c r="DR167" s="38"/>
      <c r="DS167" s="407">
        <v>0</v>
      </c>
      <c r="DT167" s="38"/>
      <c r="DU167" s="407">
        <v>0</v>
      </c>
      <c r="DV167" s="38"/>
      <c r="DW167" s="407">
        <v>0</v>
      </c>
      <c r="DX167" s="38"/>
      <c r="DY167" s="407">
        <v>0</v>
      </c>
      <c r="DZ167" s="38"/>
      <c r="EA167" s="407">
        <v>0</v>
      </c>
      <c r="EB167" s="38"/>
      <c r="EC167" s="407">
        <v>-1838495</v>
      </c>
      <c r="ED167" s="38"/>
      <c r="EE167" s="407">
        <v>-1838496</v>
      </c>
      <c r="EF167" s="38"/>
      <c r="EG167" s="407">
        <v>-1950477.5677790002</v>
      </c>
      <c r="EH167" s="38"/>
      <c r="EI167" s="407">
        <v>-896227</v>
      </c>
      <c r="EJ167" s="38"/>
      <c r="EK167" s="407">
        <v>-861239</v>
      </c>
      <c r="EL167" s="38"/>
      <c r="EM167" s="407">
        <v>-634697</v>
      </c>
      <c r="EN167" s="38"/>
      <c r="EO167" s="407">
        <v>-809013</v>
      </c>
      <c r="EP167" s="38"/>
      <c r="EQ167" s="407">
        <v>-813774</v>
      </c>
      <c r="ER167" s="38"/>
      <c r="ES167" s="407">
        <v>-813774</v>
      </c>
      <c r="ET167" s="38"/>
      <c r="EU167" s="407">
        <v>-1128055</v>
      </c>
      <c r="EV167" s="38"/>
      <c r="EW167" s="407">
        <v>-1253504</v>
      </c>
      <c r="EX167" s="38"/>
      <c r="EY167" s="407">
        <v>-1253504</v>
      </c>
      <c r="EZ167" s="38"/>
      <c r="FA167" s="407">
        <v>-1253504</v>
      </c>
      <c r="FB167" s="38"/>
      <c r="FC167" s="407">
        <v>-1253503</v>
      </c>
      <c r="FD167" s="38"/>
      <c r="FE167" s="407">
        <v>-1180134</v>
      </c>
      <c r="FF167" s="38"/>
      <c r="FG167" s="407">
        <v>-1258251</v>
      </c>
      <c r="FH167" s="38"/>
      <c r="FI167" s="407">
        <v>-1358292</v>
      </c>
      <c r="FJ167" s="38"/>
      <c r="FK167" s="407">
        <v>-1428180</v>
      </c>
      <c r="FL167" s="38"/>
      <c r="FM167" s="407">
        <v>-776318</v>
      </c>
      <c r="FN167" s="38"/>
      <c r="FO167" s="407">
        <v>-776318</v>
      </c>
      <c r="FP167" s="38"/>
      <c r="FQ167" s="407">
        <v>-776318</v>
      </c>
      <c r="FR167" s="38"/>
      <c r="FS167" s="407">
        <v>-776318.11399999994</v>
      </c>
      <c r="FT167" s="38"/>
      <c r="FU167" s="407">
        <v>-1018230.8001100001</v>
      </c>
      <c r="FV167" s="38"/>
      <c r="FW167" s="407">
        <v>-1018230.8001100001</v>
      </c>
      <c r="FX167" s="38"/>
      <c r="FY167" s="407">
        <v>-1000971</v>
      </c>
      <c r="FZ167" s="38"/>
      <c r="GA167" s="409">
        <v>-1057066000</v>
      </c>
      <c r="GB167" s="38"/>
      <c r="GC167" s="409">
        <v>-1291552335.3699999</v>
      </c>
      <c r="GD167" s="38"/>
      <c r="GE167" s="409">
        <f t="shared" si="135"/>
        <v>-1382969000</v>
      </c>
      <c r="GF167" s="38"/>
      <c r="GG167" s="409">
        <f t="shared" si="136"/>
        <v>-1342341000</v>
      </c>
      <c r="GH167" s="38"/>
      <c r="GI167" s="409">
        <f t="shared" si="137"/>
        <v>-1342341000</v>
      </c>
      <c r="GJ167" s="38"/>
      <c r="GK167" s="409">
        <f t="shared" si="138"/>
        <v>0</v>
      </c>
      <c r="GL167" s="38"/>
      <c r="GM167" s="409">
        <f t="shared" si="139"/>
        <v>-3012822000</v>
      </c>
      <c r="GN167" s="38"/>
      <c r="GO167" s="409">
        <f t="shared" si="140"/>
        <v>-3050570000</v>
      </c>
      <c r="GP167" s="38"/>
      <c r="GQ167" s="409">
        <f t="shared" si="141"/>
        <v>-3050570000</v>
      </c>
      <c r="GR167" s="38"/>
      <c r="GS167" s="409">
        <f t="shared" si="142"/>
        <v>-4747049000</v>
      </c>
      <c r="GT167" s="38"/>
      <c r="GU167" s="409">
        <f t="shared" si="150"/>
        <v>-4747049000</v>
      </c>
      <c r="GV167" s="38"/>
      <c r="GW167" s="409">
        <f t="shared" si="143"/>
        <v>-4747049000</v>
      </c>
      <c r="GX167" s="38"/>
      <c r="GY167" s="409">
        <f t="shared" si="144"/>
        <v>-4747049000</v>
      </c>
      <c r="GZ167" s="38"/>
      <c r="HA167" s="409">
        <f t="shared" si="145"/>
        <v>-5147942000</v>
      </c>
      <c r="HB167" s="38"/>
      <c r="HC167" s="409">
        <f t="shared" si="151"/>
        <v>-5147942000</v>
      </c>
      <c r="HD167" s="38"/>
      <c r="HE167" s="409">
        <f t="shared" si="152"/>
        <v>-5147942000</v>
      </c>
      <c r="HF167" s="38"/>
      <c r="HG167" s="409">
        <f t="shared" si="146"/>
        <v>-5147942000</v>
      </c>
      <c r="HH167" s="38"/>
      <c r="HI167" s="409">
        <f t="shared" si="147"/>
        <v>-5422678000</v>
      </c>
      <c r="HJ167" s="38"/>
      <c r="HK167" s="536"/>
      <c r="HL167" s="38"/>
      <c r="HM167" s="409">
        <f t="shared" si="148"/>
        <v>-5524786000</v>
      </c>
      <c r="HN167" s="38"/>
      <c r="HO167" s="409">
        <f t="shared" si="149"/>
        <v>-5422678000</v>
      </c>
    </row>
    <row r="168" spans="1:223" ht="13.5" customHeight="1">
      <c r="A168" s="116" t="s">
        <v>732</v>
      </c>
      <c r="B168" s="39"/>
      <c r="C168" s="142">
        <v>0</v>
      </c>
      <c r="D168" s="39"/>
      <c r="E168" s="142">
        <v>0</v>
      </c>
      <c r="F168" s="39"/>
      <c r="G168" s="142">
        <v>0</v>
      </c>
      <c r="H168" s="39"/>
      <c r="I168" s="142">
        <v>0</v>
      </c>
      <c r="J168" s="39"/>
      <c r="K168" s="142">
        <v>112215</v>
      </c>
      <c r="L168" s="39"/>
      <c r="M168" s="142">
        <v>201972</v>
      </c>
      <c r="N168" s="39"/>
      <c r="O168" s="142">
        <v>0</v>
      </c>
      <c r="P168" s="39"/>
      <c r="Q168" s="142">
        <v>0</v>
      </c>
      <c r="R168" s="39"/>
      <c r="S168" s="142">
        <v>201728</v>
      </c>
      <c r="T168" s="39"/>
      <c r="U168" s="142">
        <v>345327</v>
      </c>
      <c r="V168" s="39"/>
      <c r="W168" s="142">
        <v>520161</v>
      </c>
      <c r="X168" s="39"/>
      <c r="Y168" s="142">
        <v>0</v>
      </c>
      <c r="Z168" s="39"/>
      <c r="AA168" s="142">
        <v>176818</v>
      </c>
      <c r="AB168" s="39"/>
      <c r="AC168" s="142">
        <v>267734</v>
      </c>
      <c r="AD168" s="39"/>
      <c r="AE168" s="142">
        <v>483057</v>
      </c>
      <c r="AF168" s="39"/>
      <c r="AG168" s="142"/>
      <c r="AH168" s="39"/>
      <c r="AI168" s="142">
        <v>178657</v>
      </c>
      <c r="AJ168" s="39"/>
      <c r="AK168" s="142">
        <v>365823</v>
      </c>
      <c r="AL168" s="39"/>
      <c r="AM168" s="142">
        <v>557166</v>
      </c>
      <c r="AN168" s="39"/>
      <c r="AO168" s="142">
        <v>0</v>
      </c>
      <c r="AP168" s="39"/>
      <c r="AQ168" s="142">
        <v>187048</v>
      </c>
      <c r="AR168" s="39"/>
      <c r="AS168" s="142">
        <v>400183</v>
      </c>
      <c r="AT168" s="39"/>
      <c r="AU168" s="142">
        <v>645134</v>
      </c>
      <c r="AV168" s="39"/>
      <c r="AW168" s="142" t="s">
        <v>274</v>
      </c>
      <c r="AX168" s="39"/>
      <c r="AY168" s="142">
        <v>259724</v>
      </c>
      <c r="AZ168" s="39"/>
      <c r="BA168" s="142">
        <v>535794</v>
      </c>
      <c r="BB168" s="39"/>
      <c r="BC168" s="142">
        <v>784222</v>
      </c>
      <c r="BD168" s="39"/>
      <c r="BE168" s="142">
        <v>0</v>
      </c>
      <c r="BF168" s="39"/>
      <c r="BG168" s="142">
        <v>257049</v>
      </c>
      <c r="BH168" s="39"/>
      <c r="BI168" s="142">
        <v>529296</v>
      </c>
      <c r="BJ168" s="39"/>
      <c r="BK168" s="142">
        <v>741576.65399999998</v>
      </c>
      <c r="BL168" s="39"/>
      <c r="BM168" s="142">
        <v>0</v>
      </c>
      <c r="BN168" s="39"/>
      <c r="BO168" s="142">
        <v>185089.66412999999</v>
      </c>
      <c r="BP168" s="39"/>
      <c r="BQ168" s="142">
        <v>408757.34752999997</v>
      </c>
      <c r="BR168" s="39"/>
      <c r="BS168" s="349">
        <v>619626000</v>
      </c>
      <c r="BT168" s="39"/>
      <c r="BU168" s="349">
        <v>0</v>
      </c>
      <c r="BV168" s="39"/>
      <c r="BW168" s="349">
        <v>139243000</v>
      </c>
      <c r="BX168" s="39"/>
      <c r="BY168" s="349">
        <v>396852000</v>
      </c>
      <c r="BZ168" s="39"/>
      <c r="CA168" s="349">
        <v>562374000</v>
      </c>
      <c r="CB168" s="39"/>
      <c r="CC168" s="349"/>
      <c r="CD168" s="39"/>
      <c r="CE168" s="349">
        <v>107765000</v>
      </c>
      <c r="CF168" s="39"/>
      <c r="CG168" s="349">
        <f>[16]BS_PT!$S$79</f>
        <v>219702000</v>
      </c>
      <c r="CH168" s="39"/>
      <c r="CI168" s="349">
        <v>411764000</v>
      </c>
      <c r="CJ168" s="39"/>
      <c r="CK168" s="349">
        <v>0</v>
      </c>
      <c r="CL168" s="39"/>
      <c r="CM168" s="349">
        <v>146183000</v>
      </c>
      <c r="CN168" s="39"/>
      <c r="CO168" s="349">
        <v>287918000</v>
      </c>
      <c r="CP168" s="39"/>
      <c r="CQ168" s="349">
        <v>661601000</v>
      </c>
      <c r="CR168" s="39"/>
      <c r="CS168" s="349">
        <v>0</v>
      </c>
      <c r="CT168" s="39"/>
      <c r="CU168" s="349">
        <v>215368000</v>
      </c>
      <c r="CV168" s="39"/>
      <c r="CW168" s="349">
        <v>461807000</v>
      </c>
      <c r="CX168" s="39"/>
      <c r="CY168" s="349">
        <v>792044000</v>
      </c>
      <c r="CZ168" s="39"/>
      <c r="DA168" s="349">
        <v>0</v>
      </c>
      <c r="DB168" s="39"/>
      <c r="DC168" s="535"/>
      <c r="DD168" s="39"/>
      <c r="DE168" s="349">
        <v>483546000</v>
      </c>
      <c r="DF168" s="39"/>
      <c r="DG168" s="349">
        <v>790839000</v>
      </c>
      <c r="DH168" s="39"/>
      <c r="DI168" s="116" t="s">
        <v>215</v>
      </c>
      <c r="DJ168" s="39"/>
      <c r="DK168" s="142">
        <v>0</v>
      </c>
      <c r="DL168" s="39"/>
      <c r="DM168" s="142">
        <v>0</v>
      </c>
      <c r="DN168" s="39"/>
      <c r="DO168" s="142">
        <v>0</v>
      </c>
      <c r="DP168" s="39"/>
      <c r="DQ168" s="142">
        <v>0</v>
      </c>
      <c r="DR168" s="39"/>
      <c r="DS168" s="142">
        <v>112215</v>
      </c>
      <c r="DT168" s="39"/>
      <c r="DU168" s="142">
        <v>201972</v>
      </c>
      <c r="DV168" s="39"/>
      <c r="DW168" s="142">
        <v>0</v>
      </c>
      <c r="DX168" s="39"/>
      <c r="DY168" s="142">
        <v>0</v>
      </c>
      <c r="DZ168" s="39"/>
      <c r="EA168" s="142">
        <v>201728</v>
      </c>
      <c r="EB168" s="39"/>
      <c r="EC168" s="142">
        <v>345327</v>
      </c>
      <c r="ED168" s="39"/>
      <c r="EE168" s="142">
        <v>520161</v>
      </c>
      <c r="EF168" s="39"/>
      <c r="EG168" s="142">
        <v>0</v>
      </c>
      <c r="EH168" s="39"/>
      <c r="EI168" s="142">
        <v>176818</v>
      </c>
      <c r="EJ168" s="39"/>
      <c r="EK168" s="142">
        <v>267734</v>
      </c>
      <c r="EL168" s="39"/>
      <c r="EM168" s="142">
        <v>483057</v>
      </c>
      <c r="EN168" s="39"/>
      <c r="EO168" s="142">
        <v>0</v>
      </c>
      <c r="EP168" s="39"/>
      <c r="EQ168" s="142">
        <v>178657</v>
      </c>
      <c r="ER168" s="39"/>
      <c r="ES168" s="142">
        <v>365823</v>
      </c>
      <c r="ET168" s="39"/>
      <c r="EU168" s="142">
        <v>557166</v>
      </c>
      <c r="EV168" s="39"/>
      <c r="EW168" s="142">
        <v>0</v>
      </c>
      <c r="EX168" s="39"/>
      <c r="EY168" s="142">
        <v>187048</v>
      </c>
      <c r="EZ168" s="39"/>
      <c r="FA168" s="142">
        <v>400183</v>
      </c>
      <c r="FB168" s="39"/>
      <c r="FC168" s="142">
        <v>645134</v>
      </c>
      <c r="FD168" s="39"/>
      <c r="FE168" s="142" t="s">
        <v>274</v>
      </c>
      <c r="FF168" s="39"/>
      <c r="FG168" s="142">
        <v>259724</v>
      </c>
      <c r="FH168" s="39"/>
      <c r="FI168" s="142">
        <v>535794</v>
      </c>
      <c r="FJ168" s="39"/>
      <c r="FK168" s="142">
        <v>784222</v>
      </c>
      <c r="FL168" s="39"/>
      <c r="FM168" s="142">
        <v>0</v>
      </c>
      <c r="FN168" s="39"/>
      <c r="FO168" s="142">
        <v>257049</v>
      </c>
      <c r="FP168" s="39"/>
      <c r="FQ168" s="142">
        <v>529296</v>
      </c>
      <c r="FR168" s="39"/>
      <c r="FS168" s="142">
        <v>741576.65399999998</v>
      </c>
      <c r="FT168" s="39"/>
      <c r="FU168" s="142"/>
      <c r="FV168" s="39"/>
      <c r="FW168" s="142">
        <v>185089.66412999999</v>
      </c>
      <c r="FX168" s="39"/>
      <c r="FY168" s="142">
        <v>408757.34752999997</v>
      </c>
      <c r="FZ168" s="39"/>
      <c r="GA168" s="349">
        <v>619626000</v>
      </c>
      <c r="GB168" s="39"/>
      <c r="GC168" s="349"/>
      <c r="GD168" s="39"/>
      <c r="GE168" s="349">
        <f t="shared" si="135"/>
        <v>139243000</v>
      </c>
      <c r="GF168" s="39"/>
      <c r="GG168" s="349">
        <f t="shared" si="136"/>
        <v>396852000</v>
      </c>
      <c r="GH168" s="39"/>
      <c r="GI168" s="349">
        <f t="shared" si="137"/>
        <v>562374000</v>
      </c>
      <c r="GJ168" s="39"/>
      <c r="GK168" s="349">
        <f t="shared" si="138"/>
        <v>0</v>
      </c>
      <c r="GL168" s="39"/>
      <c r="GM168" s="349">
        <f t="shared" si="139"/>
        <v>107765000</v>
      </c>
      <c r="GN168" s="39"/>
      <c r="GO168" s="349">
        <f t="shared" si="140"/>
        <v>219702000</v>
      </c>
      <c r="GP168" s="39"/>
      <c r="GQ168" s="349">
        <f t="shared" si="141"/>
        <v>411764000</v>
      </c>
      <c r="GR168" s="39"/>
      <c r="GS168" s="349">
        <f t="shared" si="142"/>
        <v>0</v>
      </c>
      <c r="GT168" s="39"/>
      <c r="GU168" s="349">
        <f t="shared" si="150"/>
        <v>146183000</v>
      </c>
      <c r="GV168" s="39"/>
      <c r="GW168" s="349">
        <f t="shared" si="143"/>
        <v>287918000</v>
      </c>
      <c r="GX168" s="39"/>
      <c r="GY168" s="349">
        <f t="shared" si="144"/>
        <v>661601000</v>
      </c>
      <c r="GZ168" s="39"/>
      <c r="HA168" s="349">
        <f t="shared" si="145"/>
        <v>0</v>
      </c>
      <c r="HB168" s="39"/>
      <c r="HC168" s="349">
        <f t="shared" si="151"/>
        <v>215368000</v>
      </c>
      <c r="HD168" s="39"/>
      <c r="HE168" s="349">
        <f t="shared" si="152"/>
        <v>461807000</v>
      </c>
      <c r="HF168" s="39"/>
      <c r="HG168" s="349">
        <f t="shared" si="146"/>
        <v>792044000</v>
      </c>
      <c r="HH168" s="39"/>
      <c r="HI168" s="349">
        <f t="shared" si="147"/>
        <v>0</v>
      </c>
      <c r="HJ168" s="39"/>
      <c r="HK168" s="535"/>
      <c r="HL168" s="39"/>
      <c r="HM168" s="349">
        <f t="shared" si="148"/>
        <v>483546000</v>
      </c>
      <c r="HN168" s="39"/>
      <c r="HO168" s="349">
        <f t="shared" si="149"/>
        <v>790839000</v>
      </c>
    </row>
    <row r="169" spans="1:223" ht="13.5" customHeight="1">
      <c r="A169" s="188" t="s">
        <v>548</v>
      </c>
      <c r="B169" s="38"/>
      <c r="C169" s="189"/>
      <c r="D169" s="38"/>
      <c r="E169" s="189"/>
      <c r="F169" s="38"/>
      <c r="G169" s="189"/>
      <c r="H169" s="38"/>
      <c r="I169" s="189"/>
      <c r="J169" s="38"/>
      <c r="K169" s="189"/>
      <c r="L169" s="38"/>
      <c r="M169" s="189"/>
      <c r="N169" s="38"/>
      <c r="O169" s="189"/>
      <c r="P169" s="38"/>
      <c r="Q169" s="189"/>
      <c r="R169" s="38"/>
      <c r="S169" s="189"/>
      <c r="T169" s="38"/>
      <c r="U169" s="189"/>
      <c r="V169" s="38"/>
      <c r="W169" s="189"/>
      <c r="X169" s="38"/>
      <c r="Y169" s="189"/>
      <c r="Z169" s="38"/>
      <c r="AA169" s="189"/>
      <c r="AB169" s="38"/>
      <c r="AC169" s="189"/>
      <c r="AD169" s="38"/>
      <c r="AE169" s="189"/>
      <c r="AF169" s="38"/>
      <c r="AG169" s="189"/>
      <c r="AH169" s="38"/>
      <c r="AI169" s="189"/>
      <c r="AJ169" s="38"/>
      <c r="AK169" s="189"/>
      <c r="AL169" s="38"/>
      <c r="AM169" s="189"/>
      <c r="AN169" s="38"/>
      <c r="AO169" s="189"/>
      <c r="AP169" s="38"/>
      <c r="AQ169" s="189"/>
      <c r="AR169" s="38"/>
      <c r="AS169" s="189"/>
      <c r="AT169" s="38"/>
      <c r="AU169" s="189"/>
      <c r="AV169" s="38"/>
      <c r="AW169" s="189"/>
      <c r="AX169" s="38"/>
      <c r="AY169" s="189"/>
      <c r="AZ169" s="38"/>
      <c r="BA169" s="189"/>
      <c r="BB169" s="38"/>
      <c r="BC169" s="189"/>
      <c r="BD169" s="38"/>
      <c r="BE169" s="189"/>
      <c r="BF169" s="38"/>
      <c r="BG169" s="189"/>
      <c r="BH169" s="38"/>
      <c r="BI169" s="189"/>
      <c r="BJ169" s="38"/>
      <c r="BK169" s="189"/>
      <c r="BL169" s="38"/>
      <c r="BM169" s="411"/>
      <c r="BN169" s="38"/>
      <c r="BO169" s="411"/>
      <c r="BP169" s="38"/>
      <c r="BQ169" s="411">
        <v>3825920</v>
      </c>
      <c r="BR169" s="38"/>
      <c r="BS169" s="412">
        <v>3731964000</v>
      </c>
      <c r="BT169" s="38"/>
      <c r="BU169" s="412">
        <v>3631012818.1400003</v>
      </c>
      <c r="BV169" s="38"/>
      <c r="BW169" s="412">
        <v>3692147000</v>
      </c>
      <c r="BX169" s="38"/>
      <c r="BY169" s="412">
        <v>3660659000</v>
      </c>
      <c r="BZ169" s="38"/>
      <c r="CA169" s="412">
        <v>3550225000</v>
      </c>
      <c r="CB169" s="38"/>
      <c r="CC169" s="412">
        <v>3008852000</v>
      </c>
      <c r="CD169" s="38"/>
      <c r="CE169" s="412">
        <v>3133073000</v>
      </c>
      <c r="CF169" s="38"/>
      <c r="CG169" s="412">
        <f>[16]BS_PT!$S$80</f>
        <v>2289922000</v>
      </c>
      <c r="CH169" s="38"/>
      <c r="CI169" s="412">
        <v>2492158000</v>
      </c>
      <c r="CJ169" s="38"/>
      <c r="CK169" s="412">
        <v>1933478000</v>
      </c>
      <c r="CL169" s="38"/>
      <c r="CM169" s="412">
        <v>2079785000</v>
      </c>
      <c r="CN169" s="38"/>
      <c r="CO169" s="412">
        <v>1566857000</v>
      </c>
      <c r="CP169" s="38"/>
      <c r="CQ169" s="412">
        <v>1434854000</v>
      </c>
      <c r="CR169" s="38"/>
      <c r="CS169" s="412">
        <f>SUM(CS159:CS168)</f>
        <v>1418305000</v>
      </c>
      <c r="CT169" s="38"/>
      <c r="CU169" s="412">
        <f>SUM(CU159:CU168)</f>
        <v>1167580000</v>
      </c>
      <c r="CV169" s="38"/>
      <c r="CW169" s="412">
        <v>1391739000</v>
      </c>
      <c r="CX169" s="38"/>
      <c r="CY169" s="412">
        <f>SUM(CY159:CY168)</f>
        <v>1406059000</v>
      </c>
      <c r="CZ169" s="38"/>
      <c r="DA169" s="412">
        <v>1252403000</v>
      </c>
      <c r="DB169" s="38"/>
      <c r="DC169" s="541"/>
      <c r="DD169" s="38"/>
      <c r="DE169" s="412">
        <v>1100973000</v>
      </c>
      <c r="DF169" s="38"/>
      <c r="DG169" s="412">
        <v>1191232000</v>
      </c>
      <c r="DH169" s="38"/>
      <c r="DI169" s="188" t="s">
        <v>549</v>
      </c>
      <c r="DJ169" s="38"/>
      <c r="DK169" s="189"/>
      <c r="DL169" s="38"/>
      <c r="DM169" s="189"/>
      <c r="DN169" s="38"/>
      <c r="DO169" s="189"/>
      <c r="DP169" s="38"/>
      <c r="DQ169" s="189"/>
      <c r="DR169" s="38"/>
      <c r="DS169" s="189"/>
      <c r="DT169" s="38"/>
      <c r="DU169" s="189"/>
      <c r="DV169" s="38"/>
      <c r="DW169" s="189"/>
      <c r="DX169" s="38"/>
      <c r="DY169" s="189"/>
      <c r="DZ169" s="38"/>
      <c r="EA169" s="189"/>
      <c r="EB169" s="38"/>
      <c r="EC169" s="189"/>
      <c r="ED169" s="38"/>
      <c r="EE169" s="189"/>
      <c r="EF169" s="38"/>
      <c r="EG169" s="189"/>
      <c r="EH169" s="38"/>
      <c r="EI169" s="189"/>
      <c r="EJ169" s="38"/>
      <c r="EK169" s="189"/>
      <c r="EL169" s="38"/>
      <c r="EM169" s="189"/>
      <c r="EN169" s="38"/>
      <c r="EO169" s="189"/>
      <c r="EP169" s="38"/>
      <c r="EQ169" s="189"/>
      <c r="ER169" s="38"/>
      <c r="ES169" s="189"/>
      <c r="ET169" s="38"/>
      <c r="EU169" s="189"/>
      <c r="EV169" s="38"/>
      <c r="EW169" s="189"/>
      <c r="EX169" s="38"/>
      <c r="EY169" s="189"/>
      <c r="EZ169" s="38"/>
      <c r="FA169" s="189"/>
      <c r="FB169" s="38"/>
      <c r="FC169" s="189"/>
      <c r="FD169" s="38"/>
      <c r="FE169" s="189">
        <v>0</v>
      </c>
      <c r="FF169" s="38"/>
      <c r="FG169" s="189"/>
      <c r="FH169" s="38"/>
      <c r="FI169" s="189"/>
      <c r="FJ169" s="38"/>
      <c r="FK169" s="189"/>
      <c r="FL169" s="38"/>
      <c r="FM169" s="189"/>
      <c r="FN169" s="38"/>
      <c r="FO169" s="189"/>
      <c r="FP169" s="38"/>
      <c r="FQ169" s="189"/>
      <c r="FR169" s="38"/>
      <c r="FS169" s="189"/>
      <c r="FT169" s="38"/>
      <c r="FU169" s="189"/>
      <c r="FV169" s="38"/>
      <c r="FW169" s="189"/>
      <c r="FX169" s="38"/>
      <c r="FY169" s="189">
        <v>3825920</v>
      </c>
      <c r="FZ169" s="38"/>
      <c r="GA169" s="412">
        <v>3731964000</v>
      </c>
      <c r="GB169" s="38"/>
      <c r="GC169" s="412">
        <v>3631012818.1400003</v>
      </c>
      <c r="GD169" s="38"/>
      <c r="GE169" s="412">
        <f t="shared" si="135"/>
        <v>3692147000</v>
      </c>
      <c r="GF169" s="38"/>
      <c r="GG169" s="412">
        <f t="shared" si="136"/>
        <v>3660659000</v>
      </c>
      <c r="GH169" s="38"/>
      <c r="GI169" s="412">
        <f t="shared" si="137"/>
        <v>3550225000</v>
      </c>
      <c r="GJ169" s="38"/>
      <c r="GK169" s="412">
        <f t="shared" si="138"/>
        <v>3008852000</v>
      </c>
      <c r="GL169" s="38"/>
      <c r="GM169" s="412">
        <f t="shared" si="139"/>
        <v>3133073000</v>
      </c>
      <c r="GN169" s="38"/>
      <c r="GO169" s="412">
        <f t="shared" si="140"/>
        <v>2289922000</v>
      </c>
      <c r="GP169" s="38"/>
      <c r="GQ169" s="412">
        <f t="shared" si="141"/>
        <v>2492158000</v>
      </c>
      <c r="GR169" s="38"/>
      <c r="GS169" s="412">
        <f t="shared" si="142"/>
        <v>1933478000</v>
      </c>
      <c r="GT169" s="38"/>
      <c r="GU169" s="412">
        <f>CM169</f>
        <v>2079785000</v>
      </c>
      <c r="GV169" s="38"/>
      <c r="GW169" s="412">
        <f t="shared" si="143"/>
        <v>1566857000</v>
      </c>
      <c r="GX169" s="38"/>
      <c r="GY169" s="412">
        <f t="shared" si="144"/>
        <v>1434854000</v>
      </c>
      <c r="GZ169" s="38"/>
      <c r="HA169" s="412">
        <f t="shared" si="145"/>
        <v>1418305000</v>
      </c>
      <c r="HB169" s="38"/>
      <c r="HC169" s="412">
        <f t="shared" si="151"/>
        <v>1167580000</v>
      </c>
      <c r="HD169" s="38"/>
      <c r="HE169" s="412">
        <f t="shared" si="152"/>
        <v>1391739000</v>
      </c>
      <c r="HF169" s="38"/>
      <c r="HG169" s="412">
        <f t="shared" si="146"/>
        <v>1406059000</v>
      </c>
      <c r="HH169" s="38"/>
      <c r="HI169" s="412">
        <f t="shared" si="147"/>
        <v>1252403000</v>
      </c>
      <c r="HJ169" s="38"/>
      <c r="HK169" s="541"/>
      <c r="HL169" s="38"/>
      <c r="HM169" s="412">
        <f t="shared" si="148"/>
        <v>1100973000</v>
      </c>
      <c r="HN169" s="38"/>
      <c r="HO169" s="412">
        <f t="shared" si="149"/>
        <v>1191232000</v>
      </c>
    </row>
    <row r="170" spans="1:223" ht="13.5" customHeight="1">
      <c r="A170" s="112" t="s">
        <v>540</v>
      </c>
      <c r="B170" s="37"/>
      <c r="C170" s="113"/>
      <c r="D170" s="37"/>
      <c r="E170" s="113"/>
      <c r="F170" s="37"/>
      <c r="G170" s="113"/>
      <c r="H170" s="37"/>
      <c r="I170" s="113"/>
      <c r="J170" s="37"/>
      <c r="K170" s="113"/>
      <c r="L170" s="37"/>
      <c r="M170" s="113"/>
      <c r="N170" s="37"/>
      <c r="O170" s="113"/>
      <c r="P170" s="37"/>
      <c r="Q170" s="113"/>
      <c r="R170" s="37"/>
      <c r="S170" s="113"/>
      <c r="T170" s="37"/>
      <c r="U170" s="113"/>
      <c r="V170" s="37"/>
      <c r="W170" s="113"/>
      <c r="X170" s="37"/>
      <c r="Y170" s="113"/>
      <c r="Z170" s="37"/>
      <c r="AA170" s="113"/>
      <c r="AB170" s="37"/>
      <c r="AC170" s="113"/>
      <c r="AD170" s="37"/>
      <c r="AE170" s="113"/>
      <c r="AF170" s="37"/>
      <c r="AG170" s="113"/>
      <c r="AH170" s="37"/>
      <c r="AI170" s="113"/>
      <c r="AJ170" s="37"/>
      <c r="AK170" s="113"/>
      <c r="AL170" s="37"/>
      <c r="AM170" s="113"/>
      <c r="AN170" s="37"/>
      <c r="AO170" s="113"/>
      <c r="AP170" s="37"/>
      <c r="AQ170" s="113"/>
      <c r="AR170" s="37"/>
      <c r="AS170" s="113"/>
      <c r="AT170" s="37"/>
      <c r="AU170" s="113"/>
      <c r="AV170" s="37"/>
      <c r="AW170" s="113"/>
      <c r="AX170" s="37"/>
      <c r="AY170" s="113"/>
      <c r="AZ170" s="37"/>
      <c r="BA170" s="113"/>
      <c r="BB170" s="37"/>
      <c r="BC170" s="113"/>
      <c r="BD170" s="37"/>
      <c r="BE170" s="113"/>
      <c r="BF170" s="37"/>
      <c r="BG170" s="113"/>
      <c r="BH170" s="37"/>
      <c r="BI170" s="113"/>
      <c r="BJ170" s="37"/>
      <c r="BK170" s="113"/>
      <c r="BL170" s="37"/>
      <c r="BM170" s="113"/>
      <c r="BN170" s="37"/>
      <c r="BO170" s="113"/>
      <c r="BP170" s="37"/>
      <c r="BQ170" s="113">
        <v>21867</v>
      </c>
      <c r="BR170" s="37"/>
      <c r="BS170" s="348">
        <v>0</v>
      </c>
      <c r="BT170" s="37"/>
      <c r="BU170" s="348">
        <v>0</v>
      </c>
      <c r="BV170" s="37"/>
      <c r="BW170" s="348">
        <v>0</v>
      </c>
      <c r="BX170" s="37"/>
      <c r="BY170" s="348">
        <v>0</v>
      </c>
      <c r="BZ170" s="37"/>
      <c r="CA170" s="348"/>
      <c r="CB170" s="37"/>
      <c r="CC170" s="348"/>
      <c r="CD170" s="37"/>
      <c r="CE170" s="348"/>
      <c r="CF170" s="37"/>
      <c r="CG170" s="348"/>
      <c r="CH170" s="37"/>
      <c r="CI170" s="348">
        <v>0</v>
      </c>
      <c r="CJ170" s="37"/>
      <c r="CK170" s="348">
        <v>0</v>
      </c>
      <c r="CL170" s="37"/>
      <c r="CM170" s="348"/>
      <c r="CN170" s="37"/>
      <c r="CO170" s="348"/>
      <c r="CP170" s="37"/>
      <c r="CQ170" s="348"/>
      <c r="CR170" s="37"/>
      <c r="CS170" s="348"/>
      <c r="CT170" s="37"/>
      <c r="CU170" s="348"/>
      <c r="CV170" s="37"/>
      <c r="CW170" s="348"/>
      <c r="CX170" s="37"/>
      <c r="CY170" s="348"/>
      <c r="CZ170" s="37"/>
      <c r="DA170" s="348"/>
      <c r="DB170" s="37"/>
      <c r="DC170" s="538"/>
      <c r="DD170" s="37"/>
      <c r="DE170" s="348"/>
      <c r="DF170" s="37"/>
      <c r="DG170" s="348"/>
      <c r="DH170" s="37"/>
      <c r="DI170" s="112" t="s">
        <v>550</v>
      </c>
      <c r="DJ170" s="37"/>
      <c r="DK170" s="113"/>
      <c r="DL170" s="37"/>
      <c r="DM170" s="113"/>
      <c r="DN170" s="37"/>
      <c r="DO170" s="113"/>
      <c r="DP170" s="37"/>
      <c r="DQ170" s="113"/>
      <c r="DR170" s="37"/>
      <c r="DS170" s="113"/>
      <c r="DT170" s="37"/>
      <c r="DU170" s="113"/>
      <c r="DV170" s="37"/>
      <c r="DW170" s="113"/>
      <c r="DX170" s="37"/>
      <c r="DY170" s="113"/>
      <c r="DZ170" s="37"/>
      <c r="EA170" s="113"/>
      <c r="EB170" s="37"/>
      <c r="EC170" s="113"/>
      <c r="ED170" s="37"/>
      <c r="EE170" s="113"/>
      <c r="EF170" s="37"/>
      <c r="EG170" s="113"/>
      <c r="EH170" s="37"/>
      <c r="EI170" s="113"/>
      <c r="EJ170" s="37"/>
      <c r="EK170" s="113"/>
      <c r="EL170" s="37"/>
      <c r="EM170" s="113"/>
      <c r="EN170" s="37"/>
      <c r="EO170" s="113"/>
      <c r="EP170" s="37"/>
      <c r="EQ170" s="113"/>
      <c r="ER170" s="37"/>
      <c r="ES170" s="113"/>
      <c r="ET170" s="37"/>
      <c r="EU170" s="113"/>
      <c r="EV170" s="37"/>
      <c r="EW170" s="113"/>
      <c r="EX170" s="37"/>
      <c r="EY170" s="113"/>
      <c r="EZ170" s="37"/>
      <c r="FA170" s="113"/>
      <c r="FB170" s="37"/>
      <c r="FC170" s="113"/>
      <c r="FD170" s="37"/>
      <c r="FE170" s="113">
        <v>0</v>
      </c>
      <c r="FF170" s="37"/>
      <c r="FG170" s="113"/>
      <c r="FH170" s="37"/>
      <c r="FI170" s="113"/>
      <c r="FJ170" s="37"/>
      <c r="FK170" s="113"/>
      <c r="FL170" s="37"/>
      <c r="FM170" s="113"/>
      <c r="FN170" s="37"/>
      <c r="FO170" s="113"/>
      <c r="FP170" s="37"/>
      <c r="FQ170" s="113"/>
      <c r="FR170" s="37"/>
      <c r="FS170" s="113"/>
      <c r="FT170" s="37"/>
      <c r="FU170" s="113"/>
      <c r="FV170" s="37"/>
      <c r="FW170" s="113"/>
      <c r="FX170" s="37"/>
      <c r="FY170" s="113">
        <v>21867</v>
      </c>
      <c r="FZ170" s="37"/>
      <c r="GA170" s="348"/>
      <c r="GB170" s="37"/>
      <c r="GC170" s="348"/>
      <c r="GD170" s="37"/>
      <c r="GE170" s="348">
        <f t="shared" si="135"/>
        <v>0</v>
      </c>
      <c r="GF170" s="37"/>
      <c r="GG170" s="348">
        <f t="shared" si="136"/>
        <v>0</v>
      </c>
      <c r="GH170" s="37"/>
      <c r="GI170" s="348">
        <f t="shared" si="137"/>
        <v>0</v>
      </c>
      <c r="GJ170" s="37"/>
      <c r="GK170" s="348">
        <f t="shared" si="138"/>
        <v>0</v>
      </c>
      <c r="GL170" s="37"/>
      <c r="GM170" s="348">
        <f t="shared" si="139"/>
        <v>0</v>
      </c>
      <c r="GN170" s="37"/>
      <c r="GO170" s="348">
        <f t="shared" si="140"/>
        <v>0</v>
      </c>
      <c r="GP170" s="37"/>
      <c r="GQ170" s="348">
        <f t="shared" si="141"/>
        <v>0</v>
      </c>
      <c r="GR170" s="37"/>
      <c r="GS170" s="348">
        <f t="shared" si="142"/>
        <v>0</v>
      </c>
      <c r="GT170" s="37"/>
      <c r="GU170" s="348">
        <f>CM170</f>
        <v>0</v>
      </c>
      <c r="GV170" s="37"/>
      <c r="GW170" s="348">
        <f t="shared" si="143"/>
        <v>0</v>
      </c>
      <c r="GX170" s="37"/>
      <c r="GY170" s="348">
        <f t="shared" si="144"/>
        <v>0</v>
      </c>
      <c r="GZ170" s="37"/>
      <c r="HA170" s="348">
        <f t="shared" si="145"/>
        <v>0</v>
      </c>
      <c r="HB170" s="37"/>
      <c r="HC170" s="348">
        <f t="shared" si="151"/>
        <v>0</v>
      </c>
      <c r="HD170" s="37"/>
      <c r="HE170" s="348">
        <f t="shared" si="152"/>
        <v>0</v>
      </c>
      <c r="HF170" s="37"/>
      <c r="HG170" s="348">
        <f t="shared" si="146"/>
        <v>0</v>
      </c>
      <c r="HH170" s="37"/>
      <c r="HI170" s="348">
        <f t="shared" si="147"/>
        <v>0</v>
      </c>
      <c r="HJ170" s="37"/>
      <c r="HK170" s="538"/>
      <c r="HL170" s="37"/>
      <c r="HM170" s="348">
        <f t="shared" si="148"/>
        <v>0</v>
      </c>
      <c r="HN170" s="37"/>
      <c r="HO170" s="348">
        <f t="shared" si="149"/>
        <v>0</v>
      </c>
    </row>
    <row r="171" spans="1:223" ht="13.5" customHeight="1">
      <c r="A171" s="188" t="s">
        <v>106</v>
      </c>
      <c r="B171" s="38"/>
      <c r="C171" s="189">
        <v>2223415</v>
      </c>
      <c r="D171" s="38"/>
      <c r="E171" s="189">
        <v>2130500.361</v>
      </c>
      <c r="F171" s="38"/>
      <c r="G171" s="189">
        <v>2223511</v>
      </c>
      <c r="H171" s="38"/>
      <c r="I171" s="189">
        <v>2168723.8250000002</v>
      </c>
      <c r="J171" s="38"/>
      <c r="K171" s="189">
        <v>2280939</v>
      </c>
      <c r="L171" s="38"/>
      <c r="M171" s="189">
        <v>2229506</v>
      </c>
      <c r="N171" s="38"/>
      <c r="O171" s="189">
        <v>4141623</v>
      </c>
      <c r="P171" s="38"/>
      <c r="Q171" s="189">
        <v>4050231</v>
      </c>
      <c r="R171" s="38"/>
      <c r="S171" s="189">
        <v>4251958</v>
      </c>
      <c r="T171" s="38"/>
      <c r="U171" s="189">
        <v>2344433</v>
      </c>
      <c r="V171" s="38"/>
      <c r="W171" s="189">
        <v>2519266</v>
      </c>
      <c r="X171" s="38"/>
      <c r="Y171" s="189">
        <v>2354585.7999999998</v>
      </c>
      <c r="Z171" s="38"/>
      <c r="AA171" s="189">
        <v>3585655</v>
      </c>
      <c r="AB171" s="38"/>
      <c r="AC171" s="189">
        <v>3323282</v>
      </c>
      <c r="AD171" s="38"/>
      <c r="AE171" s="189">
        <v>3765147</v>
      </c>
      <c r="AF171" s="38"/>
      <c r="AG171" s="189">
        <v>3415619</v>
      </c>
      <c r="AH171" s="38"/>
      <c r="AI171" s="189">
        <v>3589515</v>
      </c>
      <c r="AJ171" s="38"/>
      <c r="AK171" s="189">
        <v>3521924</v>
      </c>
      <c r="AL171" s="38"/>
      <c r="AM171" s="189">
        <v>3088944</v>
      </c>
      <c r="AN171" s="38"/>
      <c r="AO171" s="189">
        <v>3123561</v>
      </c>
      <c r="AP171" s="38"/>
      <c r="AQ171" s="189">
        <v>3310609</v>
      </c>
      <c r="AR171" s="38"/>
      <c r="AS171" s="189">
        <v>2979532</v>
      </c>
      <c r="AT171" s="38"/>
      <c r="AU171" s="189">
        <v>3025947</v>
      </c>
      <c r="AV171" s="38"/>
      <c r="AW171" s="189">
        <v>3127545</v>
      </c>
      <c r="AX171" s="38"/>
      <c r="AY171" s="189">
        <v>3387178</v>
      </c>
      <c r="AZ171" s="38"/>
      <c r="BA171" s="189">
        <v>3310372</v>
      </c>
      <c r="BB171" s="38"/>
      <c r="BC171" s="189">
        <v>3488912</v>
      </c>
      <c r="BD171" s="38"/>
      <c r="BE171" s="189">
        <v>3571234</v>
      </c>
      <c r="BF171" s="38"/>
      <c r="BG171" s="189">
        <v>3828283</v>
      </c>
      <c r="BH171" s="38"/>
      <c r="BI171" s="189">
        <v>3687360</v>
      </c>
      <c r="BJ171" s="38"/>
      <c r="BK171" s="189">
        <v>3735290.0789999999</v>
      </c>
      <c r="BL171" s="38"/>
      <c r="BM171" s="411">
        <v>3553820.2394399997</v>
      </c>
      <c r="BN171" s="38"/>
      <c r="BO171" s="411">
        <v>3738909.9034799994</v>
      </c>
      <c r="BP171" s="38"/>
      <c r="BQ171" s="411">
        <v>3847787</v>
      </c>
      <c r="BR171" s="38"/>
      <c r="BS171" s="412">
        <v>3731964000</v>
      </c>
      <c r="BT171" s="38"/>
      <c r="BU171" s="412">
        <v>3631012818.1400003</v>
      </c>
      <c r="BV171" s="38"/>
      <c r="BW171" s="412">
        <v>3692147000</v>
      </c>
      <c r="BX171" s="38"/>
      <c r="BY171" s="412">
        <v>3660659000</v>
      </c>
      <c r="BZ171" s="38"/>
      <c r="CA171" s="412">
        <v>3550225000</v>
      </c>
      <c r="CB171" s="38"/>
      <c r="CC171" s="412">
        <v>3008852000</v>
      </c>
      <c r="CD171" s="38"/>
      <c r="CE171" s="412">
        <v>3133073000</v>
      </c>
      <c r="CF171" s="38"/>
      <c r="CG171" s="412">
        <f>[16]BS_PT!$S$82</f>
        <v>2289922000</v>
      </c>
      <c r="CH171" s="38"/>
      <c r="CI171" s="412">
        <v>2492158000</v>
      </c>
      <c r="CJ171" s="38"/>
      <c r="CK171" s="412">
        <v>1933478000</v>
      </c>
      <c r="CL171" s="38"/>
      <c r="CM171" s="412">
        <v>2079785000</v>
      </c>
      <c r="CN171" s="38"/>
      <c r="CO171" s="412">
        <v>1566857000</v>
      </c>
      <c r="CP171" s="38"/>
      <c r="CQ171" s="412">
        <v>1434854000</v>
      </c>
      <c r="CR171" s="38"/>
      <c r="CS171" s="412">
        <v>1418305000</v>
      </c>
      <c r="CT171" s="38"/>
      <c r="CU171" s="412">
        <f>+CU169+CU170</f>
        <v>1167580000</v>
      </c>
      <c r="CV171" s="38"/>
      <c r="CW171" s="412">
        <v>1391739000</v>
      </c>
      <c r="CX171" s="38"/>
      <c r="CY171" s="412">
        <f>CY169</f>
        <v>1406059000</v>
      </c>
      <c r="CZ171" s="38"/>
      <c r="DA171" s="412">
        <v>1252403000</v>
      </c>
      <c r="DB171" s="38"/>
      <c r="DC171" s="541"/>
      <c r="DD171" s="38"/>
      <c r="DE171" s="412">
        <v>1100973000</v>
      </c>
      <c r="DF171" s="38"/>
      <c r="DG171" s="412">
        <v>1191232000</v>
      </c>
      <c r="DH171" s="38"/>
      <c r="DI171" s="188" t="s">
        <v>105</v>
      </c>
      <c r="DJ171" s="38"/>
      <c r="DK171" s="189">
        <v>2223415</v>
      </c>
      <c r="DL171" s="38"/>
      <c r="DM171" s="189">
        <v>2130500.361</v>
      </c>
      <c r="DN171" s="38"/>
      <c r="DO171" s="189">
        <v>2223511</v>
      </c>
      <c r="DP171" s="38"/>
      <c r="DQ171" s="189">
        <v>2168723.8250000002</v>
      </c>
      <c r="DR171" s="38"/>
      <c r="DS171" s="189">
        <v>2280939</v>
      </c>
      <c r="DT171" s="38"/>
      <c r="DU171" s="189">
        <v>2229506</v>
      </c>
      <c r="DV171" s="38"/>
      <c r="DW171" s="189">
        <v>4141623</v>
      </c>
      <c r="DX171" s="38"/>
      <c r="DY171" s="189">
        <v>4050231</v>
      </c>
      <c r="DZ171" s="38"/>
      <c r="EA171" s="189">
        <v>4251958</v>
      </c>
      <c r="EB171" s="38"/>
      <c r="EC171" s="189">
        <v>2344433</v>
      </c>
      <c r="ED171" s="38"/>
      <c r="EE171" s="189">
        <v>2519266</v>
      </c>
      <c r="EF171" s="38"/>
      <c r="EG171" s="189">
        <v>2354585.7999999998</v>
      </c>
      <c r="EH171" s="38"/>
      <c r="EI171" s="189">
        <v>3585655</v>
      </c>
      <c r="EJ171" s="38"/>
      <c r="EK171" s="189">
        <v>3323282</v>
      </c>
      <c r="EL171" s="38"/>
      <c r="EM171" s="189">
        <v>3765147</v>
      </c>
      <c r="EN171" s="38"/>
      <c r="EO171" s="189">
        <v>3415619</v>
      </c>
      <c r="EP171" s="38"/>
      <c r="EQ171" s="189">
        <v>3589515</v>
      </c>
      <c r="ER171" s="38"/>
      <c r="ES171" s="189">
        <v>3521924</v>
      </c>
      <c r="ET171" s="38"/>
      <c r="EU171" s="189">
        <v>3088944</v>
      </c>
      <c r="EV171" s="38"/>
      <c r="EW171" s="189">
        <v>3123561</v>
      </c>
      <c r="EX171" s="38"/>
      <c r="EY171" s="189">
        <v>3310609</v>
      </c>
      <c r="EZ171" s="38"/>
      <c r="FA171" s="189">
        <v>2979532</v>
      </c>
      <c r="FB171" s="38"/>
      <c r="FC171" s="189">
        <v>3025947</v>
      </c>
      <c r="FD171" s="38"/>
      <c r="FE171" s="189">
        <v>3127545</v>
      </c>
      <c r="FF171" s="38"/>
      <c r="FG171" s="189">
        <v>3387178</v>
      </c>
      <c r="FH171" s="38"/>
      <c r="FI171" s="189">
        <v>3310372</v>
      </c>
      <c r="FJ171" s="38"/>
      <c r="FK171" s="189">
        <v>3488912</v>
      </c>
      <c r="FL171" s="38"/>
      <c r="FM171" s="189">
        <v>3571234</v>
      </c>
      <c r="FN171" s="38"/>
      <c r="FO171" s="189">
        <v>3828283</v>
      </c>
      <c r="FP171" s="38"/>
      <c r="FQ171" s="189">
        <v>3687360</v>
      </c>
      <c r="FR171" s="38"/>
      <c r="FS171" s="189">
        <v>3735290.0789999999</v>
      </c>
      <c r="FT171" s="38"/>
      <c r="FU171" s="189">
        <v>3553820.2394399997</v>
      </c>
      <c r="FV171" s="38"/>
      <c r="FW171" s="189">
        <v>3738909.9034799994</v>
      </c>
      <c r="FX171" s="38"/>
      <c r="FY171" s="189">
        <v>3847787</v>
      </c>
      <c r="FZ171" s="38"/>
      <c r="GA171" s="412">
        <v>3731964000</v>
      </c>
      <c r="GB171" s="38"/>
      <c r="GC171" s="412">
        <v>3631012818.1400003</v>
      </c>
      <c r="GD171" s="38"/>
      <c r="GE171" s="412">
        <f t="shared" si="135"/>
        <v>3692147000</v>
      </c>
      <c r="GF171" s="38"/>
      <c r="GG171" s="412">
        <f t="shared" si="136"/>
        <v>3660659000</v>
      </c>
      <c r="GH171" s="38"/>
      <c r="GI171" s="412">
        <f t="shared" si="137"/>
        <v>3550225000</v>
      </c>
      <c r="GJ171" s="38"/>
      <c r="GK171" s="412">
        <f t="shared" si="138"/>
        <v>3008852000</v>
      </c>
      <c r="GL171" s="38"/>
      <c r="GM171" s="412">
        <f t="shared" si="139"/>
        <v>3133073000</v>
      </c>
      <c r="GN171" s="38"/>
      <c r="GO171" s="412">
        <f t="shared" si="140"/>
        <v>2289922000</v>
      </c>
      <c r="GP171" s="38"/>
      <c r="GQ171" s="412">
        <f t="shared" si="141"/>
        <v>2492158000</v>
      </c>
      <c r="GR171" s="38"/>
      <c r="GS171" s="412">
        <f t="shared" si="142"/>
        <v>1933478000</v>
      </c>
      <c r="GT171" s="38"/>
      <c r="GU171" s="412">
        <f>CM171</f>
        <v>2079785000</v>
      </c>
      <c r="GV171" s="38"/>
      <c r="GW171" s="412">
        <f t="shared" si="143"/>
        <v>1566857000</v>
      </c>
      <c r="GX171" s="38"/>
      <c r="GY171" s="412">
        <f t="shared" si="144"/>
        <v>1434854000</v>
      </c>
      <c r="GZ171" s="38"/>
      <c r="HA171" s="412">
        <f t="shared" si="145"/>
        <v>1418305000</v>
      </c>
      <c r="HB171" s="38"/>
      <c r="HC171" s="412">
        <f t="shared" si="151"/>
        <v>1167580000</v>
      </c>
      <c r="HD171" s="38"/>
      <c r="HE171" s="412">
        <f t="shared" si="152"/>
        <v>1391739000</v>
      </c>
      <c r="HF171" s="38"/>
      <c r="HG171" s="412">
        <f t="shared" si="146"/>
        <v>1406059000</v>
      </c>
      <c r="HH171" s="38"/>
      <c r="HI171" s="412">
        <f t="shared" si="147"/>
        <v>1252403000</v>
      </c>
      <c r="HJ171" s="38"/>
      <c r="HK171" s="541"/>
      <c r="HL171" s="38"/>
      <c r="HM171" s="412">
        <f t="shared" si="148"/>
        <v>1100973000</v>
      </c>
      <c r="HN171" s="38"/>
      <c r="HO171" s="412">
        <f t="shared" si="149"/>
        <v>1191232000</v>
      </c>
    </row>
    <row r="172" spans="1:223">
      <c r="A172" s="112" t="s">
        <v>195</v>
      </c>
      <c r="B172" s="37"/>
      <c r="C172" s="113">
        <v>4026801</v>
      </c>
      <c r="D172" s="37"/>
      <c r="E172" s="113">
        <v>3699700</v>
      </c>
      <c r="F172" s="37"/>
      <c r="G172" s="113">
        <v>3791596.6386600002</v>
      </c>
      <c r="H172" s="37"/>
      <c r="I172" s="113">
        <v>5387247</v>
      </c>
      <c r="J172" s="37"/>
      <c r="K172" s="113">
        <v>5910550.5810000002</v>
      </c>
      <c r="L172" s="37"/>
      <c r="M172" s="113">
        <v>6693990</v>
      </c>
      <c r="N172" s="37"/>
      <c r="O172" s="113">
        <v>8989691</v>
      </c>
      <c r="P172" s="37"/>
      <c r="Q172" s="113">
        <v>8857369</v>
      </c>
      <c r="R172" s="37"/>
      <c r="S172" s="113">
        <v>8907095</v>
      </c>
      <c r="T172" s="37"/>
      <c r="U172" s="113">
        <v>7095800</v>
      </c>
      <c r="V172" s="37"/>
      <c r="W172" s="113">
        <v>7140908</v>
      </c>
      <c r="X172" s="37"/>
      <c r="Y172" s="113">
        <v>6901452</v>
      </c>
      <c r="Z172" s="37"/>
      <c r="AA172" s="113">
        <v>8312968</v>
      </c>
      <c r="AB172" s="37"/>
      <c r="AC172" s="113">
        <v>7802940</v>
      </c>
      <c r="AD172" s="37"/>
      <c r="AE172" s="113">
        <v>8183319</v>
      </c>
      <c r="AF172" s="37"/>
      <c r="AG172" s="113">
        <v>7581606.1629400002</v>
      </c>
      <c r="AH172" s="37"/>
      <c r="AI172" s="113">
        <v>8060322</v>
      </c>
      <c r="AJ172" s="37"/>
      <c r="AK172" s="113">
        <v>7989203</v>
      </c>
      <c r="AL172" s="37"/>
      <c r="AM172" s="113">
        <v>7546730</v>
      </c>
      <c r="AN172" s="37"/>
      <c r="AO172" s="113">
        <v>7337445</v>
      </c>
      <c r="AP172" s="37"/>
      <c r="AQ172" s="113">
        <v>7312014</v>
      </c>
      <c r="AR172" s="37"/>
      <c r="AS172" s="113">
        <v>7016097</v>
      </c>
      <c r="AT172" s="37"/>
      <c r="AU172" s="113">
        <v>7198474</v>
      </c>
      <c r="AV172" s="37"/>
      <c r="AW172" s="113">
        <v>7006346</v>
      </c>
      <c r="AX172" s="37"/>
      <c r="AY172" s="113">
        <v>7348874</v>
      </c>
      <c r="AZ172" s="37"/>
      <c r="BA172" s="113">
        <v>7359501</v>
      </c>
      <c r="BB172" s="37"/>
      <c r="BC172" s="113">
        <v>7605529</v>
      </c>
      <c r="BD172" s="37"/>
      <c r="BE172" s="113">
        <v>6943059</v>
      </c>
      <c r="BF172" s="37"/>
      <c r="BG172" s="113">
        <v>7193577</v>
      </c>
      <c r="BH172" s="37"/>
      <c r="BI172" s="113">
        <v>7142355</v>
      </c>
      <c r="BJ172" s="37"/>
      <c r="BK172" s="113">
        <v>7757955.4860000005</v>
      </c>
      <c r="BL172" s="37"/>
      <c r="BM172" s="113">
        <v>7189343.4452599995</v>
      </c>
      <c r="BN172" s="37"/>
      <c r="BO172" s="113">
        <v>7638037.1382399993</v>
      </c>
      <c r="BP172" s="37"/>
      <c r="BQ172" s="113">
        <v>8887056</v>
      </c>
      <c r="BR172" s="37"/>
      <c r="BS172" s="348">
        <v>8830115000</v>
      </c>
      <c r="BT172" s="37"/>
      <c r="BU172" s="348">
        <v>9313017818.1399994</v>
      </c>
      <c r="BV172" s="37"/>
      <c r="BW172" s="348">
        <v>9964570000</v>
      </c>
      <c r="BX172" s="37"/>
      <c r="BY172" s="348">
        <v>10870074000</v>
      </c>
      <c r="BZ172" s="37"/>
      <c r="CA172" s="348">
        <v>10606223000</v>
      </c>
      <c r="CB172" s="37"/>
      <c r="CC172" s="348">
        <v>9835050000</v>
      </c>
      <c r="CD172" s="37"/>
      <c r="CE172" s="348">
        <v>10217326000</v>
      </c>
      <c r="CF172" s="37"/>
      <c r="CG172" s="348">
        <f>[16]BS_PT!$S$83</f>
        <v>9567233000</v>
      </c>
      <c r="CH172" s="37"/>
      <c r="CI172" s="348">
        <v>9989736000</v>
      </c>
      <c r="CJ172" s="37"/>
      <c r="CK172" s="348">
        <v>9492237000</v>
      </c>
      <c r="CL172" s="37"/>
      <c r="CM172" s="348">
        <v>10489844000</v>
      </c>
      <c r="CN172" s="37"/>
      <c r="CO172" s="348">
        <v>10820057000</v>
      </c>
      <c r="CP172" s="37"/>
      <c r="CQ172" s="348">
        <v>10550647000</v>
      </c>
      <c r="CR172" s="37"/>
      <c r="CS172" s="348">
        <f>+CS171+CS156</f>
        <v>10204180000</v>
      </c>
      <c r="CT172" s="37"/>
      <c r="CU172" s="348">
        <f>+CU171+CU156</f>
        <v>11147128000</v>
      </c>
      <c r="CV172" s="37"/>
      <c r="CW172" s="348">
        <v>11572484000</v>
      </c>
      <c r="CX172" s="37"/>
      <c r="CY172" s="348">
        <f>[17]BS_PT!$S$84</f>
        <v>12280650000</v>
      </c>
      <c r="CZ172" s="37"/>
      <c r="DA172" s="348">
        <v>12047851000</v>
      </c>
      <c r="DB172" s="37"/>
      <c r="DC172" s="538"/>
      <c r="DD172" s="37"/>
      <c r="DE172" s="348">
        <v>12159686000</v>
      </c>
      <c r="DF172" s="37"/>
      <c r="DG172" s="348">
        <v>12370844000</v>
      </c>
      <c r="DH172" s="37"/>
      <c r="DI172" s="112" t="s">
        <v>194</v>
      </c>
      <c r="DJ172" s="37"/>
      <c r="DK172" s="113">
        <v>4026801</v>
      </c>
      <c r="DL172" s="37"/>
      <c r="DM172" s="113">
        <v>3699700</v>
      </c>
      <c r="DN172" s="37"/>
      <c r="DO172" s="113">
        <v>3791596.6386600002</v>
      </c>
      <c r="DP172" s="37"/>
      <c r="DQ172" s="113">
        <v>5387247</v>
      </c>
      <c r="DR172" s="37"/>
      <c r="DS172" s="113">
        <v>5910550.5810000002</v>
      </c>
      <c r="DT172" s="37"/>
      <c r="DU172" s="113">
        <v>6693990</v>
      </c>
      <c r="DV172" s="37"/>
      <c r="DW172" s="113">
        <v>8989691</v>
      </c>
      <c r="DX172" s="37"/>
      <c r="DY172" s="113">
        <v>8857369</v>
      </c>
      <c r="DZ172" s="37"/>
      <c r="EA172" s="113">
        <v>8907095</v>
      </c>
      <c r="EB172" s="37"/>
      <c r="EC172" s="113">
        <v>7095800</v>
      </c>
      <c r="ED172" s="37"/>
      <c r="EE172" s="113">
        <v>7140908</v>
      </c>
      <c r="EF172" s="37"/>
      <c r="EG172" s="113">
        <v>6901452</v>
      </c>
      <c r="EH172" s="37"/>
      <c r="EI172" s="113">
        <v>8312968</v>
      </c>
      <c r="EJ172" s="37"/>
      <c r="EK172" s="113">
        <v>7802940</v>
      </c>
      <c r="EL172" s="37"/>
      <c r="EM172" s="113">
        <v>8183319</v>
      </c>
      <c r="EN172" s="37"/>
      <c r="EO172" s="113">
        <v>7581606.1629400002</v>
      </c>
      <c r="EP172" s="37"/>
      <c r="EQ172" s="113">
        <v>8060322</v>
      </c>
      <c r="ER172" s="37"/>
      <c r="ES172" s="113">
        <v>7989203</v>
      </c>
      <c r="ET172" s="37"/>
      <c r="EU172" s="113">
        <v>7546730</v>
      </c>
      <c r="EV172" s="37"/>
      <c r="EW172" s="113">
        <v>7337445</v>
      </c>
      <c r="EX172" s="37"/>
      <c r="EY172" s="113">
        <v>7312014</v>
      </c>
      <c r="EZ172" s="37"/>
      <c r="FA172" s="113">
        <v>7016097</v>
      </c>
      <c r="FB172" s="37"/>
      <c r="FC172" s="113">
        <v>7198474</v>
      </c>
      <c r="FD172" s="37"/>
      <c r="FE172" s="113">
        <v>7006346</v>
      </c>
      <c r="FF172" s="37"/>
      <c r="FG172" s="113">
        <v>7348874</v>
      </c>
      <c r="FH172" s="37"/>
      <c r="FI172" s="113">
        <v>7359501</v>
      </c>
      <c r="FJ172" s="37"/>
      <c r="FK172" s="113">
        <v>7605529</v>
      </c>
      <c r="FL172" s="37"/>
      <c r="FM172" s="113">
        <v>6943059</v>
      </c>
      <c r="FN172" s="37"/>
      <c r="FO172" s="113">
        <v>7193577</v>
      </c>
      <c r="FP172" s="37"/>
      <c r="FQ172" s="113">
        <v>7142355</v>
      </c>
      <c r="FR172" s="37"/>
      <c r="FS172" s="113">
        <v>7757955.4860000005</v>
      </c>
      <c r="FT172" s="37"/>
      <c r="FU172" s="113">
        <v>7189343.4452599995</v>
      </c>
      <c r="FV172" s="37"/>
      <c r="FW172" s="113">
        <v>7638037.1382399993</v>
      </c>
      <c r="FX172" s="37"/>
      <c r="FY172" s="113">
        <v>8887056</v>
      </c>
      <c r="FZ172" s="37"/>
      <c r="GA172" s="348">
        <v>8830115000</v>
      </c>
      <c r="GB172" s="37"/>
      <c r="GC172" s="348">
        <v>9313017818.1399994</v>
      </c>
      <c r="GD172" s="37"/>
      <c r="GE172" s="348">
        <f t="shared" si="135"/>
        <v>9964570000</v>
      </c>
      <c r="GF172" s="37"/>
      <c r="GG172" s="348">
        <f t="shared" si="136"/>
        <v>10870074000</v>
      </c>
      <c r="GH172" s="37"/>
      <c r="GI172" s="348">
        <f t="shared" si="137"/>
        <v>10606223000</v>
      </c>
      <c r="GJ172" s="37"/>
      <c r="GK172" s="348">
        <f t="shared" si="138"/>
        <v>9835050000</v>
      </c>
      <c r="GL172" s="37"/>
      <c r="GM172" s="348">
        <f t="shared" si="139"/>
        <v>10217326000</v>
      </c>
      <c r="GN172" s="37"/>
      <c r="GO172" s="348">
        <f t="shared" si="140"/>
        <v>9567233000</v>
      </c>
      <c r="GP172" s="37"/>
      <c r="GQ172" s="348">
        <f t="shared" si="141"/>
        <v>9989736000</v>
      </c>
      <c r="GR172" s="37"/>
      <c r="GS172" s="348">
        <f t="shared" si="142"/>
        <v>9492237000</v>
      </c>
      <c r="GT172" s="37"/>
      <c r="GU172" s="348">
        <f>CM172</f>
        <v>10489844000</v>
      </c>
      <c r="GV172" s="37"/>
      <c r="GW172" s="348">
        <f t="shared" si="143"/>
        <v>10820057000</v>
      </c>
      <c r="GX172" s="37"/>
      <c r="GY172" s="348">
        <f t="shared" si="144"/>
        <v>10550647000</v>
      </c>
      <c r="GZ172" s="37"/>
      <c r="HA172" s="348">
        <f t="shared" si="145"/>
        <v>10204180000</v>
      </c>
      <c r="HB172" s="37"/>
      <c r="HC172" s="348">
        <f t="shared" si="151"/>
        <v>11147128000</v>
      </c>
      <c r="HD172" s="37"/>
      <c r="HE172" s="348">
        <f t="shared" si="152"/>
        <v>11572484000</v>
      </c>
      <c r="HF172" s="37"/>
      <c r="HG172" s="348">
        <f t="shared" si="146"/>
        <v>12280650000</v>
      </c>
      <c r="HH172" s="37"/>
      <c r="HI172" s="348">
        <f t="shared" si="147"/>
        <v>12047851000</v>
      </c>
      <c r="HJ172" s="37"/>
      <c r="HK172" s="538"/>
      <c r="HL172" s="37"/>
      <c r="HM172" s="348">
        <f t="shared" si="148"/>
        <v>12159686000</v>
      </c>
      <c r="HN172" s="37"/>
      <c r="HO172" s="348">
        <f t="shared" si="149"/>
        <v>12370844000</v>
      </c>
    </row>
    <row r="173" spans="1:223">
      <c r="B173" s="101"/>
      <c r="C173" s="101">
        <v>0</v>
      </c>
      <c r="D173" s="101"/>
      <c r="E173" s="101">
        <v>0</v>
      </c>
      <c r="F173" s="101"/>
      <c r="G173" s="101">
        <v>0</v>
      </c>
      <c r="H173" s="101"/>
      <c r="I173" s="101">
        <v>0</v>
      </c>
      <c r="J173" s="101"/>
      <c r="K173" s="101">
        <v>0</v>
      </c>
      <c r="L173" s="101"/>
      <c r="M173" s="101">
        <v>0</v>
      </c>
      <c r="N173" s="101"/>
      <c r="O173" s="101">
        <v>0</v>
      </c>
      <c r="P173" s="101"/>
      <c r="Q173" s="101">
        <v>0</v>
      </c>
      <c r="R173" s="101"/>
      <c r="S173" s="101">
        <v>0</v>
      </c>
      <c r="T173" s="101"/>
      <c r="U173" s="101">
        <v>0</v>
      </c>
      <c r="V173" s="101"/>
      <c r="W173" s="101">
        <v>0</v>
      </c>
      <c r="X173" s="101"/>
      <c r="Y173" s="101">
        <v>0</v>
      </c>
      <c r="Z173" s="101"/>
      <c r="AA173" s="101">
        <v>0</v>
      </c>
      <c r="AB173" s="101"/>
      <c r="AC173" s="101">
        <v>0</v>
      </c>
      <c r="AD173" s="101"/>
      <c r="AE173" s="101">
        <v>0</v>
      </c>
      <c r="AF173" s="101"/>
      <c r="AG173" s="101">
        <v>0</v>
      </c>
      <c r="AH173" s="101"/>
      <c r="AI173" s="101">
        <v>0</v>
      </c>
      <c r="AJ173" s="101"/>
      <c r="AK173" s="101">
        <v>0</v>
      </c>
      <c r="AL173" s="101"/>
      <c r="AM173" s="101">
        <v>0</v>
      </c>
      <c r="AN173" s="101"/>
      <c r="AO173" s="101">
        <v>0</v>
      </c>
      <c r="AP173" s="101"/>
      <c r="AQ173" s="101">
        <v>0</v>
      </c>
      <c r="AR173" s="101"/>
      <c r="AS173" s="101">
        <v>0</v>
      </c>
      <c r="AT173" s="101"/>
      <c r="AU173" s="101">
        <v>0</v>
      </c>
      <c r="AV173" s="101"/>
      <c r="AW173" s="101">
        <v>0</v>
      </c>
      <c r="AX173" s="101"/>
      <c r="AY173" s="101">
        <v>0</v>
      </c>
      <c r="AZ173" s="101"/>
      <c r="BA173" s="101">
        <v>0</v>
      </c>
      <c r="BB173" s="101"/>
      <c r="BC173" s="101">
        <v>0</v>
      </c>
      <c r="BD173" s="101"/>
      <c r="BE173" s="101">
        <v>0</v>
      </c>
      <c r="BF173" s="101"/>
      <c r="BG173" s="101">
        <v>0</v>
      </c>
      <c r="BH173" s="101"/>
      <c r="BI173" s="101"/>
      <c r="BJ173" s="101"/>
      <c r="BK173" s="101"/>
      <c r="BL173" s="101"/>
      <c r="BM173" s="101"/>
      <c r="BN173" s="101"/>
      <c r="BO173" s="101"/>
      <c r="BP173" s="101"/>
      <c r="BQ173" s="101"/>
      <c r="BR173" s="101"/>
      <c r="BT173" s="101"/>
      <c r="BV173" s="101"/>
      <c r="BX173" s="101"/>
      <c r="BZ173" s="101"/>
      <c r="CB173" s="101"/>
      <c r="CD173" s="101"/>
      <c r="CF173" s="101"/>
      <c r="CH173" s="101"/>
      <c r="CJ173" s="101"/>
      <c r="CL173" s="101"/>
      <c r="CN173" s="101"/>
      <c r="CP173" s="101"/>
      <c r="CR173" s="101"/>
      <c r="CT173" s="101"/>
      <c r="CV173" s="101"/>
      <c r="CX173" s="101"/>
      <c r="CZ173" s="101"/>
      <c r="DB173" s="101"/>
      <c r="DD173" s="101"/>
      <c r="DF173" s="101"/>
      <c r="DH173" s="101"/>
      <c r="DJ173" s="101"/>
      <c r="DL173" s="101"/>
      <c r="DN173" s="101"/>
      <c r="DP173" s="101"/>
      <c r="DR173" s="101"/>
      <c r="DT173" s="101"/>
      <c r="DV173" s="101"/>
      <c r="DX173" s="101"/>
      <c r="DZ173" s="101"/>
      <c r="EB173" s="101"/>
      <c r="ED173" s="101"/>
      <c r="EF173" s="101"/>
      <c r="EH173" s="101"/>
      <c r="EJ173" s="101"/>
      <c r="EL173" s="101"/>
      <c r="EN173" s="101"/>
      <c r="EP173" s="101"/>
      <c r="ER173" s="101"/>
      <c r="ET173" s="101"/>
      <c r="EV173" s="101"/>
      <c r="EX173" s="101"/>
      <c r="EZ173" s="101"/>
      <c r="FB173" s="101"/>
      <c r="FD173" s="101"/>
      <c r="FF173" s="101"/>
      <c r="FH173" s="101"/>
      <c r="FJ173" s="101"/>
      <c r="FL173" s="101"/>
      <c r="FN173" s="101"/>
      <c r="FP173" s="101"/>
      <c r="FR173" s="101"/>
      <c r="FT173" s="101"/>
      <c r="FV173" s="101"/>
      <c r="FX173" s="101"/>
      <c r="FZ173" s="101"/>
      <c r="GB173" s="101"/>
      <c r="GD173" s="101"/>
      <c r="GF173" s="101"/>
      <c r="GH173" s="101"/>
      <c r="GJ173" s="101"/>
      <c r="GL173" s="101"/>
      <c r="GN173" s="101"/>
      <c r="GP173" s="101"/>
      <c r="GR173" s="101"/>
      <c r="GT173" s="101"/>
      <c r="GV173" s="101"/>
      <c r="GX173" s="101"/>
      <c r="GZ173" s="101"/>
      <c r="HB173" s="101"/>
      <c r="HD173" s="101"/>
      <c r="HF173" s="101"/>
      <c r="HH173" s="101"/>
      <c r="HJ173" s="101"/>
      <c r="HL173" s="101"/>
      <c r="HN173" s="101"/>
    </row>
  </sheetData>
  <phoneticPr fontId="91" type="noConversion"/>
  <hyperlinks>
    <hyperlink ref="CC2" location="Summary!A1" display="Summary" xr:uid="{76F05AF9-6656-4B16-AEA3-9BEF7E66EF8E}"/>
    <hyperlink ref="DI88" location="Summary!A1" display="Summary" xr:uid="{C3C53051-8BDE-4FDF-B0E0-89FA248C8B7A}"/>
    <hyperlink ref="GK2" location="Summary!A1" display="Summary" xr:uid="{7DB63F92-BB70-404C-876B-827DA98435E5}"/>
  </hyperlinks>
  <pageMargins left="0.511811024" right="0.511811024" top="0.78740157499999996" bottom="0.78740157499999996" header="0.31496062000000002" footer="0.31496062000000002"/>
  <pageSetup paperSize="9" scale="11" orientation="portrait" r:id="rId1"/>
  <ignoredErrors>
    <ignoredError sqref="A6" numberStoredAsText="1"/>
    <ignoredError sqref="CG76 GI160:HE160" formula="1"/>
  </ignoredErrors>
  <drawing r:id="rId2"/>
  <legacyDrawing r:id="rId3"/>
  <controls>
    <mc:AlternateContent xmlns:mc="http://schemas.openxmlformats.org/markup-compatibility/2006">
      <mc:Choice Requires="x14">
        <control shapeId="278529" r:id="rId4" name="FPMExcelClientSheetOptions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78529" r:id="rId4"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pageSetUpPr fitToPage="1"/>
  </sheetPr>
  <dimension ref="A2:R92"/>
  <sheetViews>
    <sheetView showGridLines="0" topLeftCell="G1" zoomScale="80" zoomScaleNormal="80" workbookViewId="0">
      <selection activeCell="G1" sqref="G1"/>
    </sheetView>
  </sheetViews>
  <sheetFormatPr defaultColWidth="9.1796875" defaultRowHeight="14"/>
  <cols>
    <col min="1" max="1" width="73.453125" style="199" hidden="1" customWidth="1"/>
    <col min="2" max="2" width="20.54296875" style="200" hidden="1" customWidth="1"/>
    <col min="3" max="3" width="8.26953125" style="146" hidden="1" customWidth="1"/>
    <col min="4" max="4" width="0" style="147" hidden="1" customWidth="1"/>
    <col min="5" max="5" width="73.453125" style="199" hidden="1" customWidth="1"/>
    <col min="6" max="6" width="20.54296875" style="200" hidden="1" customWidth="1"/>
    <col min="7" max="7" width="9.1796875" style="147"/>
    <col min="8" max="8" width="77" style="147" customWidth="1"/>
    <col min="9" max="9" width="12" style="147" customWidth="1"/>
    <col min="10" max="10" width="12.54296875" style="147" customWidth="1"/>
    <col min="11" max="11" width="12" style="147" customWidth="1"/>
    <col min="12" max="13" width="9.1796875" style="147" customWidth="1"/>
    <col min="14" max="14" width="66.26953125" style="199" customWidth="1"/>
    <col min="15" max="15" width="12" style="147" customWidth="1"/>
    <col min="16" max="16" width="12.54296875" style="147" customWidth="1"/>
    <col min="17" max="17" width="12" style="147" customWidth="1"/>
    <col min="18" max="18" width="22.1796875" style="147" bestFit="1" customWidth="1"/>
    <col min="19" max="16384" width="9.1796875" style="147"/>
  </cols>
  <sheetData>
    <row r="2" spans="1:18" ht="14.5">
      <c r="A2" s="147"/>
      <c r="B2" s="201" t="s">
        <v>111</v>
      </c>
      <c r="C2" s="202"/>
      <c r="D2" s="202"/>
      <c r="E2" s="147"/>
      <c r="F2" s="201" t="s">
        <v>111</v>
      </c>
      <c r="G2" s="203"/>
      <c r="J2" s="203"/>
      <c r="K2" s="324" t="s">
        <v>111</v>
      </c>
      <c r="L2" s="203"/>
      <c r="M2" s="203"/>
      <c r="N2" s="147"/>
      <c r="P2" s="203"/>
      <c r="Q2" s="324" t="s">
        <v>111</v>
      </c>
    </row>
    <row r="3" spans="1:18">
      <c r="A3" s="204" t="s">
        <v>113</v>
      </c>
      <c r="B3" s="205"/>
      <c r="C3" s="202"/>
      <c r="D3" s="202"/>
      <c r="E3" s="204" t="s">
        <v>112</v>
      </c>
      <c r="F3" s="205"/>
      <c r="G3" s="203"/>
      <c r="H3" s="204" t="s">
        <v>112</v>
      </c>
      <c r="I3" s="205"/>
      <c r="J3" s="205"/>
      <c r="K3" s="205"/>
      <c r="L3" s="208"/>
      <c r="M3" s="208"/>
      <c r="N3" s="204" t="s">
        <v>113</v>
      </c>
      <c r="O3" s="205"/>
      <c r="P3" s="205"/>
      <c r="Q3" s="205"/>
    </row>
    <row r="4" spans="1:18" s="208" customFormat="1">
      <c r="A4" s="206"/>
      <c r="B4" s="207"/>
      <c r="E4" s="206"/>
      <c r="F4" s="207"/>
    </row>
    <row r="5" spans="1:18" ht="14.5">
      <c r="A5" s="209" t="s">
        <v>244</v>
      </c>
      <c r="B5" s="210" t="s">
        <v>528</v>
      </c>
      <c r="E5" s="209" t="s">
        <v>208</v>
      </c>
      <c r="F5" s="210" t="s">
        <v>529</v>
      </c>
      <c r="H5" s="305" t="s">
        <v>618</v>
      </c>
      <c r="I5" s="306"/>
      <c r="J5" s="306"/>
      <c r="K5" s="306"/>
      <c r="N5" s="305" t="s">
        <v>617</v>
      </c>
      <c r="O5" s="306"/>
      <c r="P5" s="306"/>
      <c r="Q5" s="306"/>
      <c r="R5" s="306"/>
    </row>
    <row r="6" spans="1:18" ht="15.75" customHeight="1">
      <c r="A6" s="188" t="s">
        <v>181</v>
      </c>
      <c r="B6" s="278"/>
      <c r="E6" s="188" t="s">
        <v>206</v>
      </c>
      <c r="F6" s="278"/>
      <c r="H6" s="307"/>
      <c r="I6" s="308" t="s">
        <v>52</v>
      </c>
      <c r="J6" s="307"/>
      <c r="K6" s="308" t="s">
        <v>403</v>
      </c>
      <c r="N6" s="307"/>
      <c r="O6" s="308" t="s">
        <v>52</v>
      </c>
      <c r="P6" s="307"/>
      <c r="Q6" s="308" t="s">
        <v>397</v>
      </c>
      <c r="R6" s="306"/>
    </row>
    <row r="7" spans="1:18" ht="14.5">
      <c r="A7" s="249" t="s">
        <v>215</v>
      </c>
      <c r="B7" s="214">
        <v>467005</v>
      </c>
      <c r="E7" s="249" t="s">
        <v>294</v>
      </c>
      <c r="F7" s="214">
        <v>467005</v>
      </c>
      <c r="H7" s="454" t="s">
        <v>21</v>
      </c>
      <c r="I7" s="308" t="s">
        <v>1123</v>
      </c>
      <c r="J7" s="309" t="s">
        <v>47</v>
      </c>
      <c r="K7" s="308" t="s">
        <v>1124</v>
      </c>
      <c r="N7" s="454" t="s">
        <v>21</v>
      </c>
      <c r="O7" s="308" t="str">
        <f>I7</f>
        <v>9M24</v>
      </c>
      <c r="P7" s="309" t="s">
        <v>75</v>
      </c>
      <c r="Q7" s="308" t="str">
        <f>+O7</f>
        <v>9M24</v>
      </c>
      <c r="R7" s="306"/>
    </row>
    <row r="8" spans="1:18" ht="14.5">
      <c r="A8" s="167" t="s">
        <v>460</v>
      </c>
      <c r="B8" s="175">
        <v>7624</v>
      </c>
      <c r="E8" s="167" t="s">
        <v>256</v>
      </c>
      <c r="F8" s="175">
        <v>7624</v>
      </c>
      <c r="H8" s="310" t="s">
        <v>206</v>
      </c>
      <c r="I8" s="311">
        <v>777839000</v>
      </c>
      <c r="J8" s="311">
        <v>294293000</v>
      </c>
      <c r="K8" s="311">
        <v>483546000</v>
      </c>
      <c r="N8" s="310" t="s">
        <v>181</v>
      </c>
      <c r="O8" s="311"/>
      <c r="P8" s="311"/>
      <c r="Q8" s="311"/>
      <c r="R8" s="306"/>
    </row>
    <row r="9" spans="1:18" ht="14.5">
      <c r="A9" s="212" t="s">
        <v>461</v>
      </c>
      <c r="B9" s="213">
        <v>29603</v>
      </c>
      <c r="E9" s="212" t="s">
        <v>238</v>
      </c>
      <c r="F9" s="213">
        <v>29603</v>
      </c>
      <c r="H9" s="312" t="s">
        <v>294</v>
      </c>
      <c r="I9" s="313">
        <v>1187121000</v>
      </c>
      <c r="J9" s="313">
        <v>396282000</v>
      </c>
      <c r="K9" s="313">
        <v>790839000</v>
      </c>
      <c r="N9" s="312" t="s">
        <v>215</v>
      </c>
      <c r="O9" s="313">
        <f>I9</f>
        <v>1187121000</v>
      </c>
      <c r="P9" s="313">
        <f>J9</f>
        <v>396282000</v>
      </c>
      <c r="Q9" s="313">
        <f>K9</f>
        <v>790839000</v>
      </c>
      <c r="R9" s="306"/>
    </row>
    <row r="10" spans="1:18" ht="14.5">
      <c r="A10" s="167" t="s">
        <v>380</v>
      </c>
      <c r="B10" s="175">
        <v>40841</v>
      </c>
      <c r="E10" s="167" t="s">
        <v>382</v>
      </c>
      <c r="F10" s="175">
        <v>40841</v>
      </c>
      <c r="H10" s="314" t="s">
        <v>207</v>
      </c>
      <c r="I10" s="315"/>
      <c r="J10" s="315"/>
      <c r="K10" s="315"/>
      <c r="N10" s="314" t="s">
        <v>456</v>
      </c>
      <c r="O10" s="315">
        <f t="shared" ref="O10:O77" si="0">I10</f>
        <v>0</v>
      </c>
      <c r="P10" s="315">
        <f t="shared" ref="P10:P77" si="1">J10</f>
        <v>0</v>
      </c>
      <c r="Q10" s="315">
        <f t="shared" ref="Q10:Q77" si="2">K10</f>
        <v>0</v>
      </c>
      <c r="R10" s="306"/>
    </row>
    <row r="11" spans="1:18" ht="14.5">
      <c r="A11" s="212" t="s">
        <v>100</v>
      </c>
      <c r="B11" s="213">
        <v>5231</v>
      </c>
      <c r="E11" s="212" t="s">
        <v>196</v>
      </c>
      <c r="F11" s="213">
        <v>5231</v>
      </c>
      <c r="H11" s="316" t="s">
        <v>566</v>
      </c>
      <c r="I11" s="317">
        <v>-399865000</v>
      </c>
      <c r="J11" s="317">
        <v>-68253000</v>
      </c>
      <c r="K11" s="317">
        <v>-331612000</v>
      </c>
      <c r="N11" s="316" t="s">
        <v>307</v>
      </c>
      <c r="O11" s="317">
        <f t="shared" si="0"/>
        <v>-399865000</v>
      </c>
      <c r="P11" s="317">
        <f t="shared" si="1"/>
        <v>-68253000</v>
      </c>
      <c r="Q11" s="317">
        <f t="shared" si="2"/>
        <v>-331612000</v>
      </c>
      <c r="R11" s="306"/>
    </row>
    <row r="12" spans="1:18" ht="14.5">
      <c r="A12" s="167" t="s">
        <v>500</v>
      </c>
      <c r="B12" s="175">
        <v>-249476</v>
      </c>
      <c r="E12" s="167" t="s">
        <v>494</v>
      </c>
      <c r="F12" s="175">
        <v>-249476</v>
      </c>
      <c r="H12" s="316" t="s">
        <v>23</v>
      </c>
      <c r="I12" s="317">
        <v>13971000</v>
      </c>
      <c r="J12" s="317">
        <v>-248576000</v>
      </c>
      <c r="K12" s="317">
        <v>262547000</v>
      </c>
      <c r="N12" s="316" t="s">
        <v>182</v>
      </c>
      <c r="O12" s="317">
        <f t="shared" si="0"/>
        <v>13971000</v>
      </c>
      <c r="P12" s="317">
        <f t="shared" si="1"/>
        <v>-248576000</v>
      </c>
      <c r="Q12" s="317">
        <f t="shared" si="2"/>
        <v>262547000</v>
      </c>
      <c r="R12" s="306"/>
    </row>
    <row r="13" spans="1:18" ht="14.5">
      <c r="A13" s="212" t="s">
        <v>501</v>
      </c>
      <c r="B13" s="213">
        <v>-111760</v>
      </c>
      <c r="E13" s="212" t="s">
        <v>502</v>
      </c>
      <c r="F13" s="213">
        <v>-111760</v>
      </c>
      <c r="H13" s="316" t="s">
        <v>523</v>
      </c>
      <c r="I13" s="317">
        <v>871000</v>
      </c>
      <c r="J13" s="317">
        <v>871000</v>
      </c>
      <c r="K13" s="317">
        <v>0</v>
      </c>
      <c r="N13" s="316" t="s">
        <v>517</v>
      </c>
      <c r="O13" s="317">
        <f t="shared" si="0"/>
        <v>871000</v>
      </c>
      <c r="P13" s="317">
        <f t="shared" si="1"/>
        <v>871000</v>
      </c>
      <c r="Q13" s="317">
        <f t="shared" si="2"/>
        <v>0</v>
      </c>
      <c r="R13" s="306"/>
    </row>
    <row r="14" spans="1:18" ht="14.5">
      <c r="A14" s="167" t="s">
        <v>462</v>
      </c>
      <c r="B14" s="175">
        <v>-200513</v>
      </c>
      <c r="E14" s="167" t="s">
        <v>383</v>
      </c>
      <c r="F14" s="175">
        <v>-200513</v>
      </c>
      <c r="H14" s="316" t="s">
        <v>317</v>
      </c>
      <c r="I14" s="317">
        <v>1583000</v>
      </c>
      <c r="J14" s="317">
        <v>0</v>
      </c>
      <c r="K14" s="317">
        <v>1583000</v>
      </c>
      <c r="N14" s="316" t="s">
        <v>457</v>
      </c>
      <c r="O14" s="317">
        <f t="shared" si="0"/>
        <v>1583000</v>
      </c>
      <c r="P14" s="317">
        <f t="shared" si="1"/>
        <v>0</v>
      </c>
      <c r="Q14" s="317">
        <f t="shared" si="2"/>
        <v>1583000</v>
      </c>
      <c r="R14" s="306"/>
    </row>
    <row r="15" spans="1:18" ht="14.5">
      <c r="A15" s="212" t="s">
        <v>536</v>
      </c>
      <c r="B15" s="213">
        <v>-9811</v>
      </c>
      <c r="E15" s="212" t="s">
        <v>535</v>
      </c>
      <c r="F15" s="213">
        <v>-9811</v>
      </c>
      <c r="H15" s="316" t="s">
        <v>568</v>
      </c>
      <c r="I15" s="317">
        <v>28000</v>
      </c>
      <c r="J15" s="317">
        <v>0</v>
      </c>
      <c r="K15" s="317">
        <v>28000</v>
      </c>
      <c r="N15" s="316" t="s">
        <v>567</v>
      </c>
      <c r="O15" s="453">
        <f t="shared" si="0"/>
        <v>28000</v>
      </c>
      <c r="P15" s="317">
        <f t="shared" si="1"/>
        <v>0</v>
      </c>
      <c r="Q15" s="317">
        <f t="shared" si="2"/>
        <v>28000</v>
      </c>
      <c r="R15" s="306"/>
    </row>
    <row r="16" spans="1:18" ht="14.5">
      <c r="A16" s="167" t="s">
        <v>463</v>
      </c>
      <c r="B16" s="175">
        <v>-3370</v>
      </c>
      <c r="E16" s="167" t="s">
        <v>239</v>
      </c>
      <c r="F16" s="175">
        <v>-3370</v>
      </c>
      <c r="H16" s="316" t="s">
        <v>30</v>
      </c>
      <c r="I16" s="317">
        <v>-879000</v>
      </c>
      <c r="J16" s="317">
        <v>0</v>
      </c>
      <c r="K16" s="317">
        <v>-879000</v>
      </c>
      <c r="N16" s="316" t="s">
        <v>458</v>
      </c>
      <c r="O16" s="317">
        <f t="shared" si="0"/>
        <v>-879000</v>
      </c>
      <c r="P16" s="317">
        <f t="shared" si="1"/>
        <v>0</v>
      </c>
      <c r="Q16" s="317">
        <f t="shared" si="2"/>
        <v>-879000</v>
      </c>
      <c r="R16" s="306"/>
    </row>
    <row r="17" spans="1:18" s="295" customFormat="1" ht="14.5">
      <c r="A17" s="249"/>
      <c r="B17" s="214">
        <v>104108.72705999986</v>
      </c>
      <c r="C17" s="294"/>
      <c r="E17" s="249"/>
      <c r="F17" s="214">
        <v>104108.72705999986</v>
      </c>
      <c r="H17" s="316" t="s">
        <v>738</v>
      </c>
      <c r="I17" s="317">
        <v>685677000</v>
      </c>
      <c r="J17" s="317">
        <v>685677000</v>
      </c>
      <c r="K17" s="317">
        <v>0</v>
      </c>
      <c r="N17" s="316" t="s">
        <v>735</v>
      </c>
      <c r="O17" s="317">
        <f t="shared" si="0"/>
        <v>685677000</v>
      </c>
      <c r="P17" s="317">
        <f t="shared" si="1"/>
        <v>685677000</v>
      </c>
      <c r="Q17" s="317">
        <f t="shared" si="2"/>
        <v>0</v>
      </c>
      <c r="R17" s="306"/>
    </row>
    <row r="18" spans="1:18" ht="14.5">
      <c r="A18" s="126" t="s">
        <v>183</v>
      </c>
      <c r="B18" s="193"/>
      <c r="E18" s="126" t="s">
        <v>342</v>
      </c>
      <c r="F18" s="193">
        <v>0</v>
      </c>
      <c r="H18" s="316" t="s">
        <v>295</v>
      </c>
      <c r="I18" s="317">
        <v>68314000</v>
      </c>
      <c r="J18" s="317">
        <v>0</v>
      </c>
      <c r="K18" s="317">
        <v>68314000</v>
      </c>
      <c r="N18" s="316" t="s">
        <v>459</v>
      </c>
      <c r="O18" s="317">
        <f t="shared" si="0"/>
        <v>68314000</v>
      </c>
      <c r="P18" s="317">
        <f t="shared" si="1"/>
        <v>0</v>
      </c>
      <c r="Q18" s="317">
        <f t="shared" si="2"/>
        <v>68314000</v>
      </c>
      <c r="R18" s="306"/>
    </row>
    <row r="19" spans="1:18" ht="14.5">
      <c r="A19" s="167" t="s">
        <v>464</v>
      </c>
      <c r="B19" s="175">
        <v>16741</v>
      </c>
      <c r="E19" s="167" t="s">
        <v>483</v>
      </c>
      <c r="F19" s="175">
        <v>16741</v>
      </c>
      <c r="H19" s="316" t="s">
        <v>201</v>
      </c>
      <c r="I19" s="317">
        <v>758256000</v>
      </c>
      <c r="J19" s="317">
        <v>0</v>
      </c>
      <c r="K19" s="317">
        <v>758256000</v>
      </c>
      <c r="N19" s="316" t="s">
        <v>293</v>
      </c>
      <c r="O19" s="317">
        <f t="shared" si="0"/>
        <v>758256000</v>
      </c>
      <c r="P19" s="317">
        <f t="shared" si="1"/>
        <v>0</v>
      </c>
      <c r="Q19" s="317">
        <f t="shared" si="2"/>
        <v>758256000</v>
      </c>
      <c r="R19" s="306"/>
    </row>
    <row r="20" spans="1:18" ht="14.5">
      <c r="A20" s="218" t="s">
        <v>503</v>
      </c>
      <c r="B20" s="215">
        <v>509448</v>
      </c>
      <c r="E20" s="218" t="s">
        <v>520</v>
      </c>
      <c r="F20" s="215">
        <v>509448</v>
      </c>
      <c r="H20" s="316" t="s">
        <v>256</v>
      </c>
      <c r="I20" s="317">
        <v>161000</v>
      </c>
      <c r="J20" s="317">
        <v>161000</v>
      </c>
      <c r="K20" s="317">
        <v>0</v>
      </c>
      <c r="N20" s="316" t="s">
        <v>460</v>
      </c>
      <c r="O20" s="317">
        <f t="shared" si="0"/>
        <v>161000</v>
      </c>
      <c r="P20" s="317">
        <f t="shared" si="1"/>
        <v>161000</v>
      </c>
      <c r="Q20" s="317">
        <f t="shared" si="2"/>
        <v>0</v>
      </c>
      <c r="R20" s="306"/>
    </row>
    <row r="21" spans="1:18" ht="14.5">
      <c r="A21" s="212" t="s">
        <v>552</v>
      </c>
      <c r="B21" s="213">
        <v>-1561</v>
      </c>
      <c r="E21" s="199" t="s">
        <v>557</v>
      </c>
      <c r="F21" s="213">
        <v>-1561</v>
      </c>
      <c r="H21" s="316" t="s">
        <v>522</v>
      </c>
      <c r="I21" s="317">
        <v>-54285000</v>
      </c>
      <c r="J21" s="317">
        <v>0</v>
      </c>
      <c r="K21" s="317">
        <v>-54285000</v>
      </c>
      <c r="N21" s="316" t="s">
        <v>518</v>
      </c>
      <c r="O21" s="317">
        <f t="shared" si="0"/>
        <v>-54285000</v>
      </c>
      <c r="P21" s="317">
        <f t="shared" si="1"/>
        <v>0</v>
      </c>
      <c r="Q21" s="317">
        <f t="shared" si="2"/>
        <v>-54285000</v>
      </c>
      <c r="R21" s="306"/>
    </row>
    <row r="22" spans="1:18" ht="14.5">
      <c r="A22" s="167" t="s">
        <v>553</v>
      </c>
      <c r="B22" s="175">
        <v>1737</v>
      </c>
      <c r="E22" s="167" t="s">
        <v>556</v>
      </c>
      <c r="F22" s="175">
        <v>1737</v>
      </c>
      <c r="H22" s="316" t="s">
        <v>238</v>
      </c>
      <c r="I22" s="317">
        <v>34512000</v>
      </c>
      <c r="J22" s="317">
        <v>0</v>
      </c>
      <c r="K22" s="317">
        <v>34512000</v>
      </c>
      <c r="N22" s="316" t="s">
        <v>461</v>
      </c>
      <c r="O22" s="317">
        <f t="shared" si="0"/>
        <v>34512000</v>
      </c>
      <c r="P22" s="317">
        <f t="shared" si="1"/>
        <v>0</v>
      </c>
      <c r="Q22" s="317">
        <f t="shared" si="2"/>
        <v>34512000</v>
      </c>
      <c r="R22" s="306"/>
    </row>
    <row r="23" spans="1:18" ht="14.5">
      <c r="A23" s="212" t="s">
        <v>466</v>
      </c>
      <c r="B23" s="213">
        <v>-1329</v>
      </c>
      <c r="E23" s="212" t="s">
        <v>484</v>
      </c>
      <c r="F23" s="213">
        <v>-1329</v>
      </c>
      <c r="H23" s="316" t="s">
        <v>382</v>
      </c>
      <c r="I23" s="317">
        <v>80082000</v>
      </c>
      <c r="J23" s="317">
        <v>102078000</v>
      </c>
      <c r="K23" s="317">
        <v>-21996000</v>
      </c>
      <c r="N23" s="316" t="s">
        <v>380</v>
      </c>
      <c r="O23" s="317">
        <f t="shared" si="0"/>
        <v>80082000</v>
      </c>
      <c r="P23" s="317">
        <f t="shared" si="1"/>
        <v>102078000</v>
      </c>
      <c r="Q23" s="317">
        <f t="shared" si="2"/>
        <v>-21996000</v>
      </c>
      <c r="R23" s="306"/>
    </row>
    <row r="24" spans="1:18" ht="14.5">
      <c r="A24" s="212" t="s">
        <v>468</v>
      </c>
      <c r="B24" s="213">
        <v>-350</v>
      </c>
      <c r="E24" s="212" t="s">
        <v>486</v>
      </c>
      <c r="F24" s="213">
        <v>-350</v>
      </c>
      <c r="H24" s="316" t="s">
        <v>196</v>
      </c>
      <c r="I24" s="317">
        <v>45184000</v>
      </c>
      <c r="J24" s="317">
        <v>48966000</v>
      </c>
      <c r="K24" s="317">
        <v>-3782000</v>
      </c>
      <c r="N24" s="316" t="s">
        <v>100</v>
      </c>
      <c r="O24" s="317">
        <f t="shared" si="0"/>
        <v>45184000</v>
      </c>
      <c r="P24" s="317">
        <f t="shared" si="1"/>
        <v>48966000</v>
      </c>
      <c r="Q24" s="317">
        <f t="shared" si="2"/>
        <v>-3782000</v>
      </c>
      <c r="R24" s="306"/>
    </row>
    <row r="25" spans="1:18" ht="14.5">
      <c r="A25" s="212" t="s">
        <v>470</v>
      </c>
      <c r="B25" s="213">
        <v>4207.7019900000005</v>
      </c>
      <c r="E25" s="212" t="s">
        <v>312</v>
      </c>
      <c r="F25" s="213">
        <v>4207.7019900000005</v>
      </c>
      <c r="H25" s="316" t="s">
        <v>739</v>
      </c>
      <c r="I25" s="317">
        <v>0</v>
      </c>
      <c r="J25" s="317">
        <v>0</v>
      </c>
      <c r="K25" s="317"/>
      <c r="N25" s="316" t="s">
        <v>736</v>
      </c>
      <c r="O25" s="317">
        <f t="shared" si="0"/>
        <v>0</v>
      </c>
      <c r="P25" s="317">
        <f t="shared" si="1"/>
        <v>0</v>
      </c>
      <c r="Q25" s="317">
        <f t="shared" si="2"/>
        <v>0</v>
      </c>
      <c r="R25" s="306"/>
    </row>
    <row r="26" spans="1:18" ht="14.5">
      <c r="A26" s="212"/>
      <c r="B26" s="213">
        <v>381461</v>
      </c>
      <c r="E26" s="212"/>
      <c r="F26" s="213">
        <v>381461</v>
      </c>
      <c r="H26" s="316" t="s">
        <v>740</v>
      </c>
      <c r="I26" s="317">
        <v>-858538000</v>
      </c>
      <c r="J26" s="317">
        <v>-858538000</v>
      </c>
      <c r="K26" s="317">
        <v>0</v>
      </c>
      <c r="N26" s="316" t="s">
        <v>737</v>
      </c>
      <c r="O26" s="317">
        <f t="shared" si="0"/>
        <v>-858538000</v>
      </c>
      <c r="P26" s="317">
        <f t="shared" si="1"/>
        <v>-858538000</v>
      </c>
      <c r="Q26" s="317">
        <f t="shared" si="2"/>
        <v>0</v>
      </c>
      <c r="R26" s="306"/>
    </row>
    <row r="27" spans="1:18" ht="14.5">
      <c r="A27" s="223" t="s">
        <v>471</v>
      </c>
      <c r="B27" s="113">
        <v>485569</v>
      </c>
      <c r="E27" s="223" t="s">
        <v>202</v>
      </c>
      <c r="F27" s="113">
        <v>485569</v>
      </c>
      <c r="H27" s="316" t="s">
        <v>570</v>
      </c>
      <c r="I27" s="317">
        <v>0</v>
      </c>
      <c r="J27" s="317">
        <v>0</v>
      </c>
      <c r="K27" s="317">
        <v>0</v>
      </c>
      <c r="N27" s="316" t="s">
        <v>569</v>
      </c>
      <c r="O27" s="317">
        <f t="shared" si="0"/>
        <v>0</v>
      </c>
      <c r="P27" s="317">
        <f t="shared" si="1"/>
        <v>0</v>
      </c>
      <c r="Q27" s="317">
        <f t="shared" si="2"/>
        <v>0</v>
      </c>
      <c r="R27" s="306"/>
    </row>
    <row r="28" spans="1:18" ht="14.5">
      <c r="A28" s="463"/>
      <c r="B28" s="145"/>
      <c r="E28" s="463"/>
      <c r="F28" s="145"/>
      <c r="H28" s="316" t="s">
        <v>572</v>
      </c>
      <c r="I28" s="317">
        <v>-324842000</v>
      </c>
      <c r="J28" s="317">
        <v>-324842000</v>
      </c>
      <c r="K28" s="317">
        <v>0</v>
      </c>
      <c r="N28" s="316" t="s">
        <v>571</v>
      </c>
      <c r="O28" s="317">
        <f t="shared" si="0"/>
        <v>-324842000</v>
      </c>
      <c r="P28" s="317">
        <f t="shared" si="1"/>
        <v>-324842000</v>
      </c>
      <c r="Q28" s="317">
        <f t="shared" si="2"/>
        <v>0</v>
      </c>
      <c r="R28" s="306"/>
    </row>
    <row r="29" spans="1:18" ht="14.5">
      <c r="A29" s="463"/>
      <c r="B29" s="145"/>
      <c r="E29" s="463"/>
      <c r="F29" s="145"/>
      <c r="H29" s="316" t="s">
        <v>641</v>
      </c>
      <c r="I29" s="317">
        <v>-891344000</v>
      </c>
      <c r="J29" s="317">
        <v>-891344000</v>
      </c>
      <c r="K29" s="317">
        <v>0</v>
      </c>
      <c r="N29" s="316" t="s">
        <v>640</v>
      </c>
      <c r="O29" s="317">
        <f>I29</f>
        <v>-891344000</v>
      </c>
      <c r="P29" s="317">
        <f>J29</f>
        <v>-891344000</v>
      </c>
      <c r="Q29" s="317">
        <f>K29</f>
        <v>0</v>
      </c>
      <c r="R29" s="306"/>
    </row>
    <row r="30" spans="1:18" ht="14.5">
      <c r="A30" s="167" t="s">
        <v>184</v>
      </c>
      <c r="B30" s="175">
        <v>-27666</v>
      </c>
      <c r="E30" s="167" t="s">
        <v>260</v>
      </c>
      <c r="F30" s="175">
        <v>-27666</v>
      </c>
      <c r="H30" s="316" t="s">
        <v>535</v>
      </c>
      <c r="I30" s="317">
        <v>0</v>
      </c>
      <c r="J30" s="317">
        <v>0</v>
      </c>
      <c r="K30" s="317">
        <v>0</v>
      </c>
      <c r="N30" s="316" t="s">
        <v>536</v>
      </c>
      <c r="O30" s="317">
        <f t="shared" si="0"/>
        <v>0</v>
      </c>
      <c r="P30" s="317">
        <f t="shared" si="1"/>
        <v>0</v>
      </c>
      <c r="Q30" s="317">
        <f t="shared" si="2"/>
        <v>0</v>
      </c>
      <c r="R30" s="306"/>
    </row>
    <row r="31" spans="1:18" ht="14.5">
      <c r="A31" s="167"/>
      <c r="B31" s="175"/>
      <c r="E31" s="167"/>
      <c r="F31" s="175"/>
      <c r="H31" s="316" t="s">
        <v>695</v>
      </c>
      <c r="I31" s="317">
        <v>-5386000</v>
      </c>
      <c r="J31" s="317">
        <v>0</v>
      </c>
      <c r="K31" s="317">
        <v>-5386000</v>
      </c>
      <c r="N31" s="316" t="s">
        <v>697</v>
      </c>
      <c r="O31" s="317">
        <f t="shared" ref="O31:O34" si="3">I31</f>
        <v>-5386000</v>
      </c>
      <c r="P31" s="317">
        <f t="shared" ref="P31:P34" si="4">J31</f>
        <v>0</v>
      </c>
      <c r="Q31" s="317">
        <f t="shared" ref="Q31:Q34" si="5">K31</f>
        <v>-5386000</v>
      </c>
      <c r="R31" s="306"/>
    </row>
    <row r="32" spans="1:18" ht="14.5">
      <c r="A32" s="167"/>
      <c r="B32" s="175"/>
      <c r="E32" s="167"/>
      <c r="F32" s="175"/>
      <c r="H32" s="316" t="s">
        <v>696</v>
      </c>
      <c r="I32" s="317">
        <v>7794000</v>
      </c>
      <c r="J32" s="317">
        <v>0</v>
      </c>
      <c r="K32" s="317">
        <v>7794000</v>
      </c>
      <c r="N32" s="316" t="s">
        <v>698</v>
      </c>
      <c r="O32" s="317">
        <f t="shared" si="3"/>
        <v>7794000</v>
      </c>
      <c r="P32" s="317">
        <f t="shared" si="4"/>
        <v>0</v>
      </c>
      <c r="Q32" s="317">
        <f t="shared" si="5"/>
        <v>7794000</v>
      </c>
      <c r="R32" s="306"/>
    </row>
    <row r="33" spans="1:18" ht="14.5">
      <c r="A33" s="167"/>
      <c r="B33" s="175"/>
      <c r="E33" s="167"/>
      <c r="F33" s="175"/>
      <c r="H33" s="316" t="s">
        <v>717</v>
      </c>
      <c r="I33" s="317">
        <v>0</v>
      </c>
      <c r="J33" s="317">
        <v>0</v>
      </c>
      <c r="K33" s="317">
        <v>0</v>
      </c>
      <c r="N33" s="316" t="s">
        <v>718</v>
      </c>
      <c r="O33" s="317">
        <f t="shared" si="3"/>
        <v>0</v>
      </c>
      <c r="P33" s="317">
        <f t="shared" si="4"/>
        <v>0</v>
      </c>
      <c r="Q33" s="317">
        <f t="shared" si="5"/>
        <v>0</v>
      </c>
      <c r="R33" s="306"/>
    </row>
    <row r="34" spans="1:18" ht="14.5">
      <c r="A34" s="167"/>
      <c r="B34" s="175"/>
      <c r="E34" s="167"/>
      <c r="F34" s="175"/>
      <c r="H34" s="316" t="s">
        <v>239</v>
      </c>
      <c r="I34" s="317">
        <v>-844000</v>
      </c>
      <c r="J34" s="317">
        <v>0</v>
      </c>
      <c r="K34" s="317">
        <v>-844000</v>
      </c>
      <c r="N34" s="316" t="s">
        <v>463</v>
      </c>
      <c r="O34" s="317">
        <f t="shared" si="3"/>
        <v>-844000</v>
      </c>
      <c r="P34" s="317">
        <f t="shared" si="4"/>
        <v>0</v>
      </c>
      <c r="Q34" s="317">
        <f t="shared" si="5"/>
        <v>-844000</v>
      </c>
      <c r="R34" s="306"/>
    </row>
    <row r="35" spans="1:18" ht="14.5">
      <c r="A35" s="223"/>
      <c r="B35" s="113"/>
      <c r="E35" s="223"/>
      <c r="F35" s="113"/>
      <c r="H35" s="318"/>
      <c r="I35" s="313"/>
      <c r="J35" s="313"/>
      <c r="K35" s="313"/>
      <c r="N35" s="318"/>
      <c r="O35" s="313"/>
      <c r="P35" s="313"/>
      <c r="Q35" s="313"/>
      <c r="R35" s="306"/>
    </row>
    <row r="36" spans="1:18" ht="14.5">
      <c r="E36" s="126"/>
      <c r="F36" s="193">
        <v>0</v>
      </c>
      <c r="H36" s="312" t="s">
        <v>342</v>
      </c>
      <c r="I36" s="315"/>
      <c r="J36" s="315"/>
      <c r="K36" s="315"/>
      <c r="N36" s="312" t="s">
        <v>183</v>
      </c>
      <c r="O36" s="315">
        <f t="shared" si="0"/>
        <v>0</v>
      </c>
      <c r="P36" s="315">
        <f t="shared" si="1"/>
        <v>0</v>
      </c>
      <c r="Q36" s="315">
        <f t="shared" si="2"/>
        <v>0</v>
      </c>
      <c r="R36" s="306"/>
    </row>
    <row r="37" spans="1:18" ht="14.5">
      <c r="A37" s="248" t="s">
        <v>185</v>
      </c>
      <c r="B37" s="175"/>
      <c r="E37" s="248" t="s">
        <v>204</v>
      </c>
      <c r="F37" s="175">
        <v>0</v>
      </c>
      <c r="H37" s="316" t="s">
        <v>574</v>
      </c>
      <c r="I37" s="317">
        <v>22157000</v>
      </c>
      <c r="J37" s="317">
        <v>0</v>
      </c>
      <c r="K37" s="317">
        <v>22157000</v>
      </c>
      <c r="N37" s="316" t="s">
        <v>464</v>
      </c>
      <c r="O37" s="317">
        <f t="shared" si="0"/>
        <v>22157000</v>
      </c>
      <c r="P37" s="317">
        <f t="shared" si="1"/>
        <v>0</v>
      </c>
      <c r="Q37" s="317">
        <f t="shared" si="2"/>
        <v>22157000</v>
      </c>
      <c r="R37" s="306"/>
    </row>
    <row r="38" spans="1:18" s="720" customFormat="1" ht="14.5">
      <c r="A38" s="718" t="s">
        <v>473</v>
      </c>
      <c r="B38" s="719">
        <v>-3845</v>
      </c>
      <c r="C38" s="146"/>
      <c r="E38" s="718" t="s">
        <v>296</v>
      </c>
      <c r="F38" s="719">
        <v>-3845</v>
      </c>
      <c r="H38" s="721" t="s">
        <v>742</v>
      </c>
      <c r="I38" s="722">
        <v>0</v>
      </c>
      <c r="J38" s="722">
        <v>0</v>
      </c>
      <c r="K38" s="722">
        <v>0</v>
      </c>
      <c r="N38" s="721" t="s">
        <v>741</v>
      </c>
      <c r="O38" s="722">
        <f t="shared" si="0"/>
        <v>0</v>
      </c>
      <c r="P38" s="722">
        <f t="shared" si="1"/>
        <v>0</v>
      </c>
      <c r="Q38" s="722">
        <f t="shared" si="2"/>
        <v>0</v>
      </c>
      <c r="R38" s="723"/>
    </row>
    <row r="39" spans="1:18" s="720" customFormat="1" ht="14.5">
      <c r="A39" s="724" t="s">
        <v>554</v>
      </c>
      <c r="B39" s="213">
        <v>-73665</v>
      </c>
      <c r="C39" s="146"/>
      <c r="E39" s="724" t="s">
        <v>555</v>
      </c>
      <c r="F39" s="213">
        <v>-73665</v>
      </c>
      <c r="H39" s="721" t="s">
        <v>576</v>
      </c>
      <c r="I39" s="722">
        <v>1142255000</v>
      </c>
      <c r="J39" s="722">
        <v>1142255000</v>
      </c>
      <c r="K39" s="722">
        <v>0</v>
      </c>
      <c r="N39" s="721" t="s">
        <v>575</v>
      </c>
      <c r="O39" s="722">
        <f t="shared" si="0"/>
        <v>1142255000</v>
      </c>
      <c r="P39" s="722">
        <f t="shared" si="1"/>
        <v>1142255000</v>
      </c>
      <c r="Q39" s="722">
        <f t="shared" si="2"/>
        <v>0</v>
      </c>
      <c r="R39" s="723"/>
    </row>
    <row r="40" spans="1:18" s="720" customFormat="1" ht="14.5">
      <c r="A40" s="718" t="s">
        <v>474</v>
      </c>
      <c r="B40" s="719">
        <v>-77508</v>
      </c>
      <c r="C40" s="146"/>
      <c r="E40" s="718" t="s">
        <v>404</v>
      </c>
      <c r="F40" s="719">
        <v>-77508</v>
      </c>
      <c r="H40" s="721" t="s">
        <v>577</v>
      </c>
      <c r="I40" s="722">
        <v>-9972000</v>
      </c>
      <c r="J40" s="722">
        <v>0</v>
      </c>
      <c r="K40" s="722">
        <v>-9972000</v>
      </c>
      <c r="N40" s="721" t="s">
        <v>465</v>
      </c>
      <c r="O40" s="722">
        <f t="shared" si="0"/>
        <v>-9972000</v>
      </c>
      <c r="P40" s="722">
        <f t="shared" si="1"/>
        <v>0</v>
      </c>
      <c r="Q40" s="722">
        <f t="shared" si="2"/>
        <v>-9972000</v>
      </c>
      <c r="R40" s="723"/>
    </row>
    <row r="41" spans="1:18" ht="14.5">
      <c r="A41" s="212" t="s">
        <v>538</v>
      </c>
      <c r="B41" s="213">
        <v>-32880</v>
      </c>
      <c r="E41" s="212" t="s">
        <v>405</v>
      </c>
      <c r="F41" s="213">
        <v>-32880</v>
      </c>
      <c r="H41" s="316" t="s">
        <v>743</v>
      </c>
      <c r="I41" s="317">
        <v>0</v>
      </c>
      <c r="J41" s="317">
        <v>0</v>
      </c>
      <c r="K41" s="317">
        <v>0</v>
      </c>
      <c r="N41" s="316" t="s">
        <v>552</v>
      </c>
      <c r="O41" s="317">
        <f t="shared" si="0"/>
        <v>0</v>
      </c>
      <c r="P41" s="317">
        <f t="shared" si="1"/>
        <v>0</v>
      </c>
      <c r="Q41" s="317">
        <f t="shared" si="2"/>
        <v>0</v>
      </c>
      <c r="R41" s="306"/>
    </row>
    <row r="42" spans="1:18" ht="14.5">
      <c r="A42" s="167" t="s">
        <v>475</v>
      </c>
      <c r="B42" s="175">
        <v>-50000</v>
      </c>
      <c r="E42" s="167" t="s">
        <v>488</v>
      </c>
      <c r="F42" s="175">
        <v>-50000</v>
      </c>
      <c r="H42" s="316" t="s">
        <v>578</v>
      </c>
      <c r="I42" s="317">
        <v>0</v>
      </c>
      <c r="J42" s="317">
        <v>0</v>
      </c>
      <c r="K42" s="317">
        <v>0</v>
      </c>
      <c r="N42" s="316" t="s">
        <v>553</v>
      </c>
      <c r="O42" s="317">
        <f t="shared" si="0"/>
        <v>0</v>
      </c>
      <c r="P42" s="317">
        <f t="shared" si="1"/>
        <v>0</v>
      </c>
      <c r="Q42" s="317">
        <f t="shared" si="2"/>
        <v>0</v>
      </c>
      <c r="R42" s="306"/>
    </row>
    <row r="43" spans="1:18" ht="14.5">
      <c r="A43" s="223" t="s">
        <v>476</v>
      </c>
      <c r="B43" s="113">
        <v>-1546851</v>
      </c>
      <c r="E43" s="223" t="s">
        <v>197</v>
      </c>
      <c r="F43" s="113">
        <v>-1546851</v>
      </c>
      <c r="H43" s="316" t="s">
        <v>484</v>
      </c>
      <c r="I43" s="317">
        <v>13389000</v>
      </c>
      <c r="J43" s="317">
        <v>0</v>
      </c>
      <c r="K43" s="317">
        <v>13389000</v>
      </c>
      <c r="N43" s="316" t="s">
        <v>466</v>
      </c>
      <c r="O43" s="317">
        <f t="shared" si="0"/>
        <v>13389000</v>
      </c>
      <c r="P43" s="317">
        <f t="shared" si="1"/>
        <v>0</v>
      </c>
      <c r="Q43" s="317">
        <f t="shared" si="2"/>
        <v>13389000</v>
      </c>
      <c r="R43" s="306"/>
    </row>
    <row r="44" spans="1:18" ht="14.5">
      <c r="A44" s="167"/>
      <c r="B44" s="175">
        <v>0</v>
      </c>
      <c r="E44" s="167"/>
      <c r="F44" s="175">
        <v>0</v>
      </c>
      <c r="H44" s="316" t="s">
        <v>485</v>
      </c>
      <c r="I44" s="317">
        <v>-711305000</v>
      </c>
      <c r="J44" s="317">
        <v>-685677000</v>
      </c>
      <c r="K44" s="317">
        <v>-25628000</v>
      </c>
      <c r="N44" s="316" t="s">
        <v>467</v>
      </c>
      <c r="O44" s="317">
        <f t="shared" si="0"/>
        <v>-711305000</v>
      </c>
      <c r="P44" s="317">
        <f t="shared" si="1"/>
        <v>-685677000</v>
      </c>
      <c r="Q44" s="317">
        <f t="shared" si="2"/>
        <v>-25628000</v>
      </c>
      <c r="R44" s="306"/>
    </row>
    <row r="45" spans="1:18" ht="14.5">
      <c r="A45" s="249" t="s">
        <v>477</v>
      </c>
      <c r="B45" s="213"/>
      <c r="E45" s="249" t="s">
        <v>203</v>
      </c>
      <c r="F45" s="213">
        <v>0</v>
      </c>
      <c r="H45" s="316" t="s">
        <v>486</v>
      </c>
      <c r="I45" s="317">
        <v>-8575000</v>
      </c>
      <c r="J45" s="317">
        <v>0</v>
      </c>
      <c r="K45" s="317">
        <v>-8575000</v>
      </c>
      <c r="N45" s="316" t="s">
        <v>468</v>
      </c>
      <c r="O45" s="317">
        <f t="shared" si="0"/>
        <v>-8575000</v>
      </c>
      <c r="P45" s="317">
        <f t="shared" si="1"/>
        <v>0</v>
      </c>
      <c r="Q45" s="317">
        <f t="shared" si="2"/>
        <v>-8575000</v>
      </c>
      <c r="R45" s="306"/>
    </row>
    <row r="46" spans="1:18" ht="14.5">
      <c r="A46" s="167" t="s">
        <v>478</v>
      </c>
      <c r="B46" s="175">
        <v>29713</v>
      </c>
      <c r="E46" s="167" t="s">
        <v>167</v>
      </c>
      <c r="F46" s="175">
        <v>29713</v>
      </c>
      <c r="H46" s="316" t="s">
        <v>487</v>
      </c>
      <c r="I46" s="317">
        <v>43793000</v>
      </c>
      <c r="J46" s="317">
        <v>4232000</v>
      </c>
      <c r="K46" s="317">
        <v>39561000</v>
      </c>
      <c r="N46" s="316" t="s">
        <v>469</v>
      </c>
      <c r="O46" s="317">
        <f t="shared" si="0"/>
        <v>43793000</v>
      </c>
      <c r="P46" s="317">
        <f t="shared" si="1"/>
        <v>4232000</v>
      </c>
      <c r="Q46" s="317">
        <f t="shared" si="2"/>
        <v>39561000</v>
      </c>
      <c r="R46" s="306"/>
    </row>
    <row r="47" spans="1:18" ht="14.5">
      <c r="A47" s="212" t="s">
        <v>186</v>
      </c>
      <c r="B47" s="213">
        <v>-4469</v>
      </c>
      <c r="E47" s="212" t="s">
        <v>198</v>
      </c>
      <c r="F47" s="213">
        <v>-4469</v>
      </c>
      <c r="H47" s="316" t="s">
        <v>580</v>
      </c>
      <c r="I47" s="317">
        <v>0</v>
      </c>
      <c r="J47" s="317">
        <v>0</v>
      </c>
      <c r="K47" s="317">
        <v>0</v>
      </c>
      <c r="N47" s="316" t="s">
        <v>579</v>
      </c>
      <c r="O47" s="317">
        <f t="shared" si="0"/>
        <v>0</v>
      </c>
      <c r="P47" s="317">
        <f t="shared" si="1"/>
        <v>0</v>
      </c>
      <c r="Q47" s="317">
        <f t="shared" si="2"/>
        <v>0</v>
      </c>
      <c r="R47" s="306"/>
    </row>
    <row r="48" spans="1:18" ht="14.5">
      <c r="A48" s="212"/>
      <c r="B48" s="213"/>
      <c r="E48" s="212"/>
      <c r="F48" s="213"/>
      <c r="H48" s="316" t="s">
        <v>312</v>
      </c>
      <c r="I48" s="317">
        <v>244391000</v>
      </c>
      <c r="J48" s="317">
        <v>0</v>
      </c>
      <c r="K48" s="317">
        <v>244391000</v>
      </c>
      <c r="N48" s="316" t="s">
        <v>470</v>
      </c>
      <c r="O48" s="317">
        <f t="shared" ref="O48" si="6">I48</f>
        <v>244391000</v>
      </c>
      <c r="P48" s="317">
        <f t="shared" ref="P48" si="7">J48</f>
        <v>0</v>
      </c>
      <c r="Q48" s="317">
        <f t="shared" ref="Q48" si="8">K48</f>
        <v>244391000</v>
      </c>
      <c r="R48" s="306"/>
    </row>
    <row r="49" spans="1:18" ht="14.5">
      <c r="A49" s="167"/>
      <c r="B49" s="175"/>
      <c r="E49" s="167"/>
      <c r="F49" s="175"/>
      <c r="H49" s="318"/>
      <c r="I49" s="313"/>
      <c r="J49" s="313"/>
      <c r="K49" s="313"/>
      <c r="N49" s="318"/>
      <c r="O49" s="313"/>
      <c r="P49" s="313"/>
      <c r="Q49" s="313"/>
      <c r="R49" s="306"/>
    </row>
    <row r="50" spans="1:18" ht="14.5">
      <c r="A50" s="212" t="s">
        <v>479</v>
      </c>
      <c r="B50" s="213">
        <v>1248163</v>
      </c>
      <c r="E50" s="212" t="s">
        <v>50</v>
      </c>
      <c r="F50" s="213">
        <v>1248163</v>
      </c>
      <c r="H50" s="310" t="s">
        <v>202</v>
      </c>
      <c r="I50" s="320">
        <v>1083704000</v>
      </c>
      <c r="J50" s="320">
        <v>-696708000</v>
      </c>
      <c r="K50" s="320">
        <v>1780412000</v>
      </c>
      <c r="N50" s="310" t="s">
        <v>471</v>
      </c>
      <c r="O50" s="320">
        <f t="shared" si="0"/>
        <v>1083704000</v>
      </c>
      <c r="P50" s="320">
        <f t="shared" si="1"/>
        <v>-696708000</v>
      </c>
      <c r="Q50" s="320">
        <f t="shared" si="2"/>
        <v>1780412000</v>
      </c>
      <c r="R50" s="306"/>
    </row>
    <row r="51" spans="1:18" ht="14.5">
      <c r="A51" s="167" t="s">
        <v>381</v>
      </c>
      <c r="B51" s="175">
        <v>-9215</v>
      </c>
      <c r="E51" s="167" t="s">
        <v>384</v>
      </c>
      <c r="F51" s="175">
        <v>-9215</v>
      </c>
      <c r="H51" s="316" t="s">
        <v>260</v>
      </c>
      <c r="I51" s="317">
        <v>-47629000</v>
      </c>
      <c r="J51" s="317">
        <v>0</v>
      </c>
      <c r="K51" s="317">
        <v>-47629000</v>
      </c>
      <c r="N51" s="316" t="s">
        <v>184</v>
      </c>
      <c r="O51" s="317">
        <f t="shared" si="0"/>
        <v>-47629000</v>
      </c>
      <c r="P51" s="317">
        <f t="shared" si="1"/>
        <v>0</v>
      </c>
      <c r="Q51" s="317">
        <f t="shared" si="2"/>
        <v>-47629000</v>
      </c>
      <c r="R51" s="306"/>
    </row>
    <row r="52" spans="1:18" ht="14.5">
      <c r="A52" s="212" t="s">
        <v>259</v>
      </c>
      <c r="B52" s="213">
        <v>-4533</v>
      </c>
      <c r="E52" s="212" t="s">
        <v>261</v>
      </c>
      <c r="F52" s="213">
        <v>-4533</v>
      </c>
      <c r="H52" s="310" t="s">
        <v>723</v>
      </c>
      <c r="I52" s="321">
        <v>1036075000</v>
      </c>
      <c r="J52" s="321">
        <v>-696708000</v>
      </c>
      <c r="K52" s="321">
        <v>1732783000</v>
      </c>
      <c r="N52" s="310" t="s">
        <v>472</v>
      </c>
      <c r="O52" s="321">
        <f t="shared" si="0"/>
        <v>1036075000</v>
      </c>
      <c r="P52" s="321">
        <f t="shared" si="1"/>
        <v>-696708000</v>
      </c>
      <c r="Q52" s="321">
        <f t="shared" si="2"/>
        <v>1732783000</v>
      </c>
      <c r="R52" s="306"/>
    </row>
    <row r="53" spans="1:18" ht="14.5">
      <c r="A53" s="167" t="s">
        <v>519</v>
      </c>
      <c r="B53" s="175">
        <v>-4016</v>
      </c>
      <c r="E53" s="167" t="s">
        <v>521</v>
      </c>
      <c r="F53" s="175">
        <v>-4016</v>
      </c>
      <c r="H53" s="318"/>
      <c r="I53" s="322"/>
      <c r="J53" s="322"/>
      <c r="K53" s="322"/>
      <c r="N53" s="318" t="s">
        <v>573</v>
      </c>
      <c r="O53" s="322">
        <f t="shared" si="0"/>
        <v>0</v>
      </c>
      <c r="P53" s="322">
        <f t="shared" si="1"/>
        <v>0</v>
      </c>
      <c r="Q53" s="322">
        <f t="shared" si="2"/>
        <v>0</v>
      </c>
      <c r="R53" s="306"/>
    </row>
    <row r="54" spans="1:18" ht="14.5">
      <c r="A54" s="199" t="s">
        <v>480</v>
      </c>
      <c r="E54" s="199" t="s">
        <v>418</v>
      </c>
      <c r="F54" s="200">
        <v>0</v>
      </c>
      <c r="H54" s="310" t="s">
        <v>724</v>
      </c>
      <c r="I54" s="485"/>
      <c r="J54" s="485"/>
      <c r="K54" s="485"/>
      <c r="N54" s="310" t="s">
        <v>185</v>
      </c>
      <c r="O54" s="485"/>
      <c r="P54" s="485"/>
      <c r="Q54" s="485"/>
      <c r="R54" s="306"/>
    </row>
    <row r="55" spans="1:18" ht="14.5">
      <c r="A55" s="167" t="s">
        <v>416</v>
      </c>
      <c r="B55" s="284">
        <v>-153917</v>
      </c>
      <c r="E55" s="167" t="s">
        <v>417</v>
      </c>
      <c r="F55" s="175">
        <v>-153917</v>
      </c>
      <c r="H55" s="316" t="s">
        <v>581</v>
      </c>
      <c r="I55" s="317">
        <v>58000</v>
      </c>
      <c r="J55" s="317">
        <v>0</v>
      </c>
      <c r="K55" s="317">
        <v>58000</v>
      </c>
      <c r="N55" s="316" t="s">
        <v>744</v>
      </c>
      <c r="O55" s="317">
        <f t="shared" si="0"/>
        <v>58000</v>
      </c>
      <c r="P55" s="317">
        <f t="shared" si="1"/>
        <v>0</v>
      </c>
      <c r="Q55" s="317">
        <f t="shared" si="2"/>
        <v>58000</v>
      </c>
      <c r="R55" s="306"/>
    </row>
    <row r="56" spans="1:18" ht="14.5">
      <c r="A56" s="212" t="s">
        <v>539</v>
      </c>
      <c r="B56" s="213">
        <v>0</v>
      </c>
      <c r="E56" s="212"/>
      <c r="F56" s="213">
        <v>0</v>
      </c>
      <c r="H56" s="316" t="s">
        <v>582</v>
      </c>
      <c r="I56" s="317">
        <v>-19241000</v>
      </c>
      <c r="J56" s="317">
        <v>697978000</v>
      </c>
      <c r="K56" s="317">
        <v>-717219000</v>
      </c>
      <c r="N56" s="316" t="s">
        <v>473</v>
      </c>
      <c r="O56" s="317">
        <f t="shared" si="0"/>
        <v>-19241000</v>
      </c>
      <c r="P56" s="317">
        <f t="shared" si="1"/>
        <v>697978000</v>
      </c>
      <c r="Q56" s="317">
        <f t="shared" si="2"/>
        <v>-717219000</v>
      </c>
      <c r="R56" s="306"/>
    </row>
    <row r="57" spans="1:18" ht="14.5">
      <c r="A57" s="276" t="s">
        <v>481</v>
      </c>
      <c r="B57" s="277">
        <v>1094609</v>
      </c>
      <c r="E57" s="276" t="s">
        <v>205</v>
      </c>
      <c r="F57" s="277">
        <v>1094609</v>
      </c>
      <c r="H57" s="316" t="s">
        <v>584</v>
      </c>
      <c r="I57" s="317">
        <v>0</v>
      </c>
      <c r="J57" s="317">
        <v>0</v>
      </c>
      <c r="K57" s="317">
        <v>0</v>
      </c>
      <c r="N57" s="316" t="s">
        <v>583</v>
      </c>
      <c r="O57" s="317">
        <f t="shared" si="0"/>
        <v>0</v>
      </c>
      <c r="P57" s="317">
        <f t="shared" si="1"/>
        <v>0</v>
      </c>
      <c r="Q57" s="317">
        <f t="shared" si="2"/>
        <v>0</v>
      </c>
      <c r="R57" s="306"/>
    </row>
    <row r="58" spans="1:18" ht="14.25" customHeight="1">
      <c r="A58" s="212" t="s">
        <v>482</v>
      </c>
      <c r="B58" s="213">
        <v>5661</v>
      </c>
      <c r="E58" s="212"/>
      <c r="F58" s="213">
        <v>5661</v>
      </c>
      <c r="H58" s="316" t="s">
        <v>404</v>
      </c>
      <c r="I58" s="317">
        <v>0</v>
      </c>
      <c r="J58" s="317">
        <v>0</v>
      </c>
      <c r="K58" s="317">
        <v>0</v>
      </c>
      <c r="N58" s="316" t="s">
        <v>585</v>
      </c>
      <c r="O58" s="317">
        <f t="shared" si="0"/>
        <v>0</v>
      </c>
      <c r="P58" s="317">
        <f t="shared" si="1"/>
        <v>0</v>
      </c>
      <c r="Q58" s="317">
        <f t="shared" si="2"/>
        <v>0</v>
      </c>
      <c r="R58" s="306"/>
    </row>
    <row r="59" spans="1:18" ht="14.5">
      <c r="A59" s="167" t="s">
        <v>188</v>
      </c>
      <c r="B59" s="175">
        <v>20869</v>
      </c>
      <c r="E59" s="167" t="s">
        <v>199</v>
      </c>
      <c r="F59" s="175">
        <v>20869</v>
      </c>
      <c r="H59" s="316" t="s">
        <v>555</v>
      </c>
      <c r="I59" s="317">
        <v>0</v>
      </c>
      <c r="J59" s="317">
        <v>0</v>
      </c>
      <c r="K59" s="317">
        <v>0</v>
      </c>
      <c r="N59" s="316" t="s">
        <v>554</v>
      </c>
      <c r="O59" s="317">
        <f t="shared" si="0"/>
        <v>0</v>
      </c>
      <c r="P59" s="317">
        <f t="shared" si="1"/>
        <v>0</v>
      </c>
      <c r="Q59" s="317">
        <f t="shared" si="2"/>
        <v>0</v>
      </c>
      <c r="R59" s="306"/>
    </row>
    <row r="60" spans="1:18" ht="14.5">
      <c r="A60" s="212" t="s">
        <v>189</v>
      </c>
      <c r="B60" s="213">
        <v>26530</v>
      </c>
      <c r="E60" s="212" t="s">
        <v>200</v>
      </c>
      <c r="F60" s="213">
        <v>26530</v>
      </c>
      <c r="H60" s="316" t="s">
        <v>586</v>
      </c>
      <c r="I60" s="317">
        <v>0</v>
      </c>
      <c r="J60" s="317">
        <v>0</v>
      </c>
      <c r="K60" s="317">
        <v>0</v>
      </c>
      <c r="N60" s="316" t="s">
        <v>538</v>
      </c>
      <c r="O60" s="317">
        <f t="shared" si="0"/>
        <v>0</v>
      </c>
      <c r="P60" s="317">
        <f t="shared" si="1"/>
        <v>0</v>
      </c>
      <c r="Q60" s="317">
        <f t="shared" si="2"/>
        <v>0</v>
      </c>
      <c r="R60" s="306"/>
    </row>
    <row r="61" spans="1:18" ht="14.5">
      <c r="A61" s="188" t="s">
        <v>482</v>
      </c>
      <c r="B61" s="189">
        <v>5661</v>
      </c>
      <c r="E61" s="188" t="s">
        <v>489</v>
      </c>
      <c r="F61" s="189">
        <v>5661</v>
      </c>
      <c r="H61" s="316" t="s">
        <v>405</v>
      </c>
      <c r="I61" s="317">
        <v>0</v>
      </c>
      <c r="J61" s="317">
        <v>0</v>
      </c>
      <c r="K61" s="317">
        <v>0</v>
      </c>
      <c r="N61" s="316" t="s">
        <v>474</v>
      </c>
      <c r="O61" s="317">
        <f t="shared" si="0"/>
        <v>0</v>
      </c>
      <c r="P61" s="317">
        <f t="shared" si="1"/>
        <v>0</v>
      </c>
      <c r="Q61" s="317">
        <f t="shared" si="2"/>
        <v>0</v>
      </c>
      <c r="R61" s="306"/>
    </row>
    <row r="62" spans="1:18" ht="14.5">
      <c r="H62" s="316" t="s">
        <v>488</v>
      </c>
      <c r="I62" s="317">
        <v>0</v>
      </c>
      <c r="J62" s="317">
        <v>0</v>
      </c>
      <c r="K62" s="317">
        <v>0</v>
      </c>
      <c r="N62" s="316" t="s">
        <v>587</v>
      </c>
      <c r="O62" s="317">
        <f t="shared" si="0"/>
        <v>0</v>
      </c>
      <c r="P62" s="317">
        <f t="shared" si="1"/>
        <v>0</v>
      </c>
      <c r="Q62" s="317">
        <f t="shared" si="2"/>
        <v>0</v>
      </c>
      <c r="R62" s="306"/>
    </row>
    <row r="63" spans="1:18" ht="14.5">
      <c r="H63" s="316" t="s">
        <v>588</v>
      </c>
      <c r="I63" s="317">
        <v>0</v>
      </c>
      <c r="J63" s="317">
        <v>0</v>
      </c>
      <c r="K63" s="317">
        <v>0</v>
      </c>
      <c r="N63" s="316" t="s">
        <v>475</v>
      </c>
      <c r="O63" s="317">
        <f t="shared" si="0"/>
        <v>0</v>
      </c>
      <c r="P63" s="317">
        <f t="shared" si="1"/>
        <v>0</v>
      </c>
      <c r="Q63" s="317">
        <f t="shared" si="2"/>
        <v>0</v>
      </c>
      <c r="R63" s="306"/>
    </row>
    <row r="64" spans="1:18" ht="14.5">
      <c r="H64" s="316" t="s">
        <v>488</v>
      </c>
      <c r="I64" s="317">
        <v>0</v>
      </c>
      <c r="J64" s="317">
        <v>0</v>
      </c>
      <c r="K64" s="317">
        <v>0</v>
      </c>
      <c r="N64" s="316" t="s">
        <v>589</v>
      </c>
      <c r="O64" s="317">
        <f t="shared" si="0"/>
        <v>0</v>
      </c>
      <c r="P64" s="317">
        <f t="shared" si="1"/>
        <v>0</v>
      </c>
      <c r="Q64" s="317">
        <f t="shared" si="2"/>
        <v>0</v>
      </c>
      <c r="R64" s="306"/>
    </row>
    <row r="65" spans="8:18" ht="14.5">
      <c r="H65" s="316" t="s">
        <v>197</v>
      </c>
      <c r="I65" s="317">
        <v>0</v>
      </c>
      <c r="J65" s="317">
        <v>0</v>
      </c>
      <c r="K65" s="317">
        <v>0</v>
      </c>
      <c r="N65" s="316" t="s">
        <v>590</v>
      </c>
      <c r="O65" s="317">
        <f t="shared" si="0"/>
        <v>0</v>
      </c>
      <c r="P65" s="317">
        <f t="shared" si="1"/>
        <v>0</v>
      </c>
      <c r="Q65" s="317">
        <f t="shared" si="2"/>
        <v>0</v>
      </c>
      <c r="R65" s="306"/>
    </row>
    <row r="66" spans="8:18" ht="14.5">
      <c r="H66" s="316" t="s">
        <v>592</v>
      </c>
      <c r="I66" s="317">
        <v>0</v>
      </c>
      <c r="J66" s="317">
        <v>0</v>
      </c>
      <c r="K66" s="317">
        <v>0</v>
      </c>
      <c r="N66" s="316" t="s">
        <v>591</v>
      </c>
      <c r="O66" s="317">
        <f t="shared" si="0"/>
        <v>0</v>
      </c>
      <c r="P66" s="317">
        <f t="shared" si="1"/>
        <v>0</v>
      </c>
      <c r="Q66" s="317">
        <f t="shared" si="2"/>
        <v>0</v>
      </c>
      <c r="R66" s="306"/>
    </row>
    <row r="67" spans="8:18" ht="14.5">
      <c r="H67" s="310" t="s">
        <v>722</v>
      </c>
      <c r="I67" s="485">
        <v>-19183000</v>
      </c>
      <c r="J67" s="485">
        <v>697978000</v>
      </c>
      <c r="K67" s="485">
        <v>-717161000</v>
      </c>
      <c r="N67" s="310" t="s">
        <v>476</v>
      </c>
      <c r="O67" s="485">
        <f>I67</f>
        <v>-19183000</v>
      </c>
      <c r="P67" s="485">
        <f>J67</f>
        <v>697978000</v>
      </c>
      <c r="Q67" s="485">
        <f>K67</f>
        <v>-717161000</v>
      </c>
      <c r="R67" s="306"/>
    </row>
    <row r="68" spans="8:18" ht="14.5">
      <c r="H68" s="316"/>
      <c r="I68" s="317"/>
      <c r="J68" s="317"/>
      <c r="K68" s="317"/>
      <c r="N68" s="316"/>
      <c r="O68" s="317"/>
      <c r="P68" s="317"/>
      <c r="Q68" s="317"/>
      <c r="R68" s="306"/>
    </row>
    <row r="69" spans="8:18" ht="14.5">
      <c r="H69" s="310" t="s">
        <v>203</v>
      </c>
      <c r="I69" s="485"/>
      <c r="J69" s="485"/>
      <c r="K69" s="485"/>
      <c r="N69" s="310" t="s">
        <v>477</v>
      </c>
      <c r="O69" s="485"/>
      <c r="P69" s="485"/>
      <c r="Q69" s="485"/>
      <c r="R69" s="306"/>
    </row>
    <row r="70" spans="8:18" ht="14.5">
      <c r="H70" s="316" t="s">
        <v>593</v>
      </c>
      <c r="I70" s="317"/>
      <c r="J70" s="317"/>
      <c r="K70" s="317"/>
      <c r="N70" s="316" t="s">
        <v>478</v>
      </c>
      <c r="O70" s="317">
        <f t="shared" si="0"/>
        <v>0</v>
      </c>
      <c r="P70" s="317">
        <f t="shared" si="1"/>
        <v>0</v>
      </c>
      <c r="Q70" s="317">
        <f t="shared" si="2"/>
        <v>0</v>
      </c>
      <c r="R70" s="306"/>
    </row>
    <row r="71" spans="8:18" ht="14.5">
      <c r="H71" s="316" t="s">
        <v>594</v>
      </c>
      <c r="I71" s="317">
        <v>-2722000</v>
      </c>
      <c r="J71" s="317">
        <v>0</v>
      </c>
      <c r="K71" s="317">
        <v>-2722000</v>
      </c>
      <c r="N71" s="316" t="s">
        <v>186</v>
      </c>
      <c r="O71" s="317">
        <f t="shared" si="0"/>
        <v>-2722000</v>
      </c>
      <c r="P71" s="317">
        <f t="shared" si="1"/>
        <v>0</v>
      </c>
      <c r="Q71" s="317">
        <f t="shared" si="2"/>
        <v>-2722000</v>
      </c>
      <c r="R71" s="306"/>
    </row>
    <row r="72" spans="8:18" ht="14.5">
      <c r="H72" s="316" t="s">
        <v>595</v>
      </c>
      <c r="I72" s="317">
        <v>-28322000</v>
      </c>
      <c r="J72" s="317">
        <v>0</v>
      </c>
      <c r="K72" s="317">
        <v>-28322000</v>
      </c>
      <c r="N72" s="316" t="s">
        <v>187</v>
      </c>
      <c r="O72" s="317">
        <f t="shared" si="0"/>
        <v>-28322000</v>
      </c>
      <c r="P72" s="317">
        <f t="shared" si="1"/>
        <v>0</v>
      </c>
      <c r="Q72" s="317">
        <f t="shared" si="2"/>
        <v>-28322000</v>
      </c>
      <c r="R72" s="306"/>
    </row>
    <row r="73" spans="8:18" ht="14.5">
      <c r="H73" s="316" t="s">
        <v>50</v>
      </c>
      <c r="I73" s="317">
        <v>1683115000</v>
      </c>
      <c r="J73" s="317">
        <v>0</v>
      </c>
      <c r="K73" s="317">
        <v>1683115000</v>
      </c>
      <c r="N73" s="316" t="s">
        <v>479</v>
      </c>
      <c r="O73" s="317">
        <f t="shared" si="0"/>
        <v>1683115000</v>
      </c>
      <c r="P73" s="317">
        <f t="shared" si="1"/>
        <v>0</v>
      </c>
      <c r="Q73" s="317">
        <f t="shared" si="2"/>
        <v>1683115000</v>
      </c>
      <c r="R73" s="306"/>
    </row>
    <row r="74" spans="8:18" ht="14.5">
      <c r="H74" s="316" t="s">
        <v>597</v>
      </c>
      <c r="I74" s="317">
        <v>-1648910000</v>
      </c>
      <c r="J74" s="317">
        <v>0</v>
      </c>
      <c r="K74" s="317">
        <v>-1648910000</v>
      </c>
      <c r="N74" s="316" t="s">
        <v>596</v>
      </c>
      <c r="O74" s="317">
        <f t="shared" si="0"/>
        <v>-1648910000</v>
      </c>
      <c r="P74" s="317">
        <f t="shared" si="1"/>
        <v>0</v>
      </c>
      <c r="Q74" s="317">
        <f t="shared" si="2"/>
        <v>-1648910000</v>
      </c>
      <c r="R74" s="306"/>
    </row>
    <row r="75" spans="8:18" ht="14.5">
      <c r="H75" s="316" t="s">
        <v>384</v>
      </c>
      <c r="I75" s="317">
        <v>-511037000</v>
      </c>
      <c r="J75" s="317">
        <v>0</v>
      </c>
      <c r="K75" s="317">
        <v>-511037000</v>
      </c>
      <c r="N75" s="316" t="s">
        <v>381</v>
      </c>
      <c r="O75" s="317">
        <f t="shared" si="0"/>
        <v>-511037000</v>
      </c>
      <c r="P75" s="317">
        <f t="shared" si="1"/>
        <v>0</v>
      </c>
      <c r="Q75" s="317">
        <f t="shared" si="2"/>
        <v>-511037000</v>
      </c>
      <c r="R75" s="306"/>
    </row>
    <row r="76" spans="8:18" ht="14.5">
      <c r="H76" s="316" t="s">
        <v>261</v>
      </c>
      <c r="I76" s="317">
        <v>-16196000</v>
      </c>
      <c r="J76" s="317">
        <v>0</v>
      </c>
      <c r="K76" s="317">
        <v>-16196000</v>
      </c>
      <c r="N76" s="316" t="s">
        <v>259</v>
      </c>
      <c r="O76" s="317">
        <f t="shared" si="0"/>
        <v>-16196000</v>
      </c>
      <c r="P76" s="317">
        <f t="shared" si="1"/>
        <v>0</v>
      </c>
      <c r="Q76" s="317">
        <f t="shared" si="2"/>
        <v>-16196000</v>
      </c>
      <c r="R76" s="306"/>
    </row>
    <row r="77" spans="8:18" ht="14.5">
      <c r="H77" s="316" t="s">
        <v>598</v>
      </c>
      <c r="I77" s="319">
        <v>12225000</v>
      </c>
      <c r="J77" s="319">
        <v>0</v>
      </c>
      <c r="K77" s="319">
        <v>12225000</v>
      </c>
      <c r="N77" s="316" t="s">
        <v>480</v>
      </c>
      <c r="O77" s="319">
        <f t="shared" si="0"/>
        <v>12225000</v>
      </c>
      <c r="P77" s="319">
        <f t="shared" si="1"/>
        <v>0</v>
      </c>
      <c r="Q77" s="319">
        <f t="shared" si="2"/>
        <v>12225000</v>
      </c>
      <c r="R77" s="306"/>
    </row>
    <row r="78" spans="8:18" ht="14.5">
      <c r="H78" s="316" t="s">
        <v>745</v>
      </c>
      <c r="I78" s="317">
        <v>-1270000</v>
      </c>
      <c r="J78" s="317">
        <v>-1270000</v>
      </c>
      <c r="K78" s="317">
        <v>0</v>
      </c>
      <c r="N78" s="316" t="s">
        <v>519</v>
      </c>
      <c r="O78" s="317">
        <f t="shared" ref="O78:O89" si="9">I78</f>
        <v>-1270000</v>
      </c>
      <c r="P78" s="317">
        <f t="shared" ref="P78:P89" si="10">J78</f>
        <v>-1270000</v>
      </c>
      <c r="Q78" s="317">
        <f t="shared" ref="Q78:Q89" si="11">K78</f>
        <v>0</v>
      </c>
      <c r="R78" s="306"/>
    </row>
    <row r="79" spans="8:18" ht="14.5">
      <c r="H79" s="316" t="s">
        <v>600</v>
      </c>
      <c r="I79" s="317">
        <v>0</v>
      </c>
      <c r="J79" s="317"/>
      <c r="K79" s="317">
        <v>0</v>
      </c>
      <c r="N79" s="316" t="s">
        <v>599</v>
      </c>
      <c r="O79" s="317">
        <f t="shared" si="9"/>
        <v>0</v>
      </c>
      <c r="P79" s="317">
        <f t="shared" si="10"/>
        <v>0</v>
      </c>
      <c r="Q79" s="317">
        <f t="shared" si="11"/>
        <v>0</v>
      </c>
      <c r="R79" s="306"/>
    </row>
    <row r="80" spans="8:18" ht="14.5">
      <c r="H80" s="316" t="s">
        <v>417</v>
      </c>
      <c r="I80" s="317">
        <v>-780320000</v>
      </c>
      <c r="J80" s="317">
        <v>0</v>
      </c>
      <c r="K80" s="317">
        <v>-780320000</v>
      </c>
      <c r="N80" s="316" t="s">
        <v>416</v>
      </c>
      <c r="O80" s="317">
        <f t="shared" si="9"/>
        <v>-780320000</v>
      </c>
      <c r="P80" s="317">
        <f t="shared" si="10"/>
        <v>0</v>
      </c>
      <c r="Q80" s="317">
        <f t="shared" si="11"/>
        <v>-780320000</v>
      </c>
      <c r="R80" s="306"/>
    </row>
    <row r="81" spans="8:18" ht="14.5">
      <c r="H81" s="316" t="s">
        <v>602</v>
      </c>
      <c r="I81" s="317"/>
      <c r="J81" s="317"/>
      <c r="K81" s="317"/>
      <c r="N81" s="316" t="s">
        <v>601</v>
      </c>
      <c r="O81" s="317">
        <f t="shared" si="9"/>
        <v>0</v>
      </c>
      <c r="P81" s="317">
        <f t="shared" si="10"/>
        <v>0</v>
      </c>
      <c r="Q81" s="317">
        <f t="shared" si="11"/>
        <v>0</v>
      </c>
      <c r="R81" s="306"/>
    </row>
    <row r="82" spans="8:18" ht="14.5">
      <c r="H82" s="316" t="s">
        <v>604</v>
      </c>
      <c r="I82" s="317"/>
      <c r="J82" s="317"/>
      <c r="K82" s="317"/>
      <c r="N82" s="316" t="s">
        <v>603</v>
      </c>
      <c r="O82" s="317">
        <f t="shared" si="9"/>
        <v>0</v>
      </c>
      <c r="P82" s="317">
        <f t="shared" si="10"/>
        <v>0</v>
      </c>
      <c r="Q82" s="317">
        <f t="shared" si="11"/>
        <v>0</v>
      </c>
      <c r="R82" s="306"/>
    </row>
    <row r="83" spans="8:18" ht="14.5">
      <c r="H83" s="316" t="s">
        <v>605</v>
      </c>
      <c r="I83" s="317"/>
      <c r="J83" s="317"/>
      <c r="K83" s="317"/>
      <c r="N83" s="316" t="s">
        <v>539</v>
      </c>
      <c r="O83" s="317">
        <f t="shared" si="9"/>
        <v>0</v>
      </c>
      <c r="P83" s="317">
        <f t="shared" si="10"/>
        <v>0</v>
      </c>
      <c r="Q83" s="317">
        <f t="shared" si="11"/>
        <v>0</v>
      </c>
      <c r="R83" s="306"/>
    </row>
    <row r="84" spans="8:18" ht="14.5">
      <c r="H84" s="310" t="s">
        <v>205</v>
      </c>
      <c r="I84" s="321">
        <v>-1293437000</v>
      </c>
      <c r="J84" s="321">
        <v>-1270000</v>
      </c>
      <c r="K84" s="321">
        <v>-1292167000</v>
      </c>
      <c r="N84" s="310" t="s">
        <v>481</v>
      </c>
      <c r="O84" s="321">
        <f t="shared" si="9"/>
        <v>-1293437000</v>
      </c>
      <c r="P84" s="321">
        <f t="shared" si="10"/>
        <v>-1270000</v>
      </c>
      <c r="Q84" s="321">
        <f t="shared" si="11"/>
        <v>-1292167000</v>
      </c>
      <c r="R84" s="306"/>
    </row>
    <row r="85" spans="8:18" ht="14.5">
      <c r="H85" s="318"/>
      <c r="I85" s="322"/>
      <c r="J85" s="322"/>
      <c r="K85" s="322"/>
      <c r="N85" s="318" t="s">
        <v>573</v>
      </c>
      <c r="O85" s="322">
        <f t="shared" si="9"/>
        <v>0</v>
      </c>
      <c r="P85" s="322">
        <f t="shared" si="10"/>
        <v>0</v>
      </c>
      <c r="Q85" s="322">
        <f t="shared" si="11"/>
        <v>0</v>
      </c>
      <c r="R85" s="306"/>
    </row>
    <row r="86" spans="8:18" ht="15" thickBot="1">
      <c r="H86" s="323" t="s">
        <v>489</v>
      </c>
      <c r="I86" s="323">
        <v>-276545000</v>
      </c>
      <c r="J86" s="323">
        <v>0</v>
      </c>
      <c r="K86" s="323">
        <v>-276545000</v>
      </c>
      <c r="N86" s="323" t="s">
        <v>482</v>
      </c>
      <c r="O86" s="323">
        <f t="shared" si="9"/>
        <v>-276545000</v>
      </c>
      <c r="P86" s="323">
        <f t="shared" si="10"/>
        <v>0</v>
      </c>
      <c r="Q86" s="323">
        <f t="shared" si="11"/>
        <v>-276545000</v>
      </c>
      <c r="R86" s="306"/>
    </row>
    <row r="87" spans="8:18" ht="15" thickTop="1">
      <c r="H87" s="317" t="s">
        <v>199</v>
      </c>
      <c r="I87" s="317">
        <v>1306121000</v>
      </c>
      <c r="J87" s="317">
        <v>0</v>
      </c>
      <c r="K87" s="317">
        <v>1306121000</v>
      </c>
      <c r="N87" s="317" t="s">
        <v>188</v>
      </c>
      <c r="O87" s="317">
        <f t="shared" si="9"/>
        <v>1306121000</v>
      </c>
      <c r="P87" s="317">
        <f t="shared" si="10"/>
        <v>0</v>
      </c>
      <c r="Q87" s="317">
        <f t="shared" si="11"/>
        <v>1306121000</v>
      </c>
      <c r="R87" s="306"/>
    </row>
    <row r="88" spans="8:18" ht="14.5">
      <c r="H88" s="316" t="s">
        <v>200</v>
      </c>
      <c r="I88" s="317">
        <v>1029576000</v>
      </c>
      <c r="J88" s="317">
        <v>0</v>
      </c>
      <c r="K88" s="317">
        <v>1029576000</v>
      </c>
      <c r="N88" s="316" t="s">
        <v>189</v>
      </c>
      <c r="O88" s="317">
        <f t="shared" si="9"/>
        <v>1029576000</v>
      </c>
      <c r="P88" s="317">
        <f t="shared" si="10"/>
        <v>0</v>
      </c>
      <c r="Q88" s="317">
        <f t="shared" si="11"/>
        <v>1029576000</v>
      </c>
      <c r="R88" s="306"/>
    </row>
    <row r="89" spans="8:18" ht="14.5">
      <c r="H89" s="310" t="s">
        <v>606</v>
      </c>
      <c r="I89" s="320">
        <v>-276545000</v>
      </c>
      <c r="J89" s="320">
        <v>0</v>
      </c>
      <c r="K89" s="320">
        <v>-276545000</v>
      </c>
      <c r="N89" s="310" t="s">
        <v>482</v>
      </c>
      <c r="O89" s="320">
        <f t="shared" si="9"/>
        <v>-276545000</v>
      </c>
      <c r="P89" s="320">
        <f t="shared" si="10"/>
        <v>0</v>
      </c>
      <c r="Q89" s="320">
        <f t="shared" si="11"/>
        <v>-276545000</v>
      </c>
      <c r="R89" s="306"/>
    </row>
    <row r="91" spans="8:18" ht="14.5">
      <c r="I91" s="303"/>
      <c r="J91" s="303"/>
      <c r="K91" s="303"/>
      <c r="N91" s="318"/>
      <c r="O91" s="303"/>
      <c r="P91" s="303"/>
      <c r="Q91" s="303"/>
      <c r="R91" s="306"/>
    </row>
    <row r="92" spans="8:18" ht="14.5">
      <c r="H92" s="303"/>
      <c r="N92" s="306"/>
      <c r="R92" s="306"/>
    </row>
  </sheetData>
  <customSheetViews>
    <customSheetView guid="{C49A8C82-1AC5-4974-9B9F-02362D6E4669}" scale="70" showGridLines="0" hiddenRows="1" topLeftCell="A38">
      <selection activeCell="B63" sqref="A2:B63"/>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1"/>
    </customSheetView>
    <customSheetView guid="{87D6620E-C4DF-42B2-AEF1-4C176B3EDD78}" scale="70" showGridLines="0" hiddenRows="1" topLeftCell="A41">
      <selection activeCell="H76" sqref="H76"/>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2"/>
    </customSheetView>
    <customSheetView guid="{1E6349FB-6127-4916-B1C9-00A76D39C8B3}" scale="70" showGridLines="0" hiddenRows="1" topLeftCell="B1">
      <selection activeCell="H15" sqref="H15"/>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3"/>
    </customSheetView>
    <customSheetView guid="{89A93467-8A8A-4CB6-BAAC-1590A714D7E3}" scale="70" showGridLines="0" hiddenRows="1">
      <selection activeCell="I7" sqref="I7"/>
      <colBreaks count="2" manualBreakCount="2">
        <brk id="4" max="1048575" man="1"/>
        <brk id="11" max="1048575" man="1"/>
      </colBreaks>
      <pageMargins left="0.511811024" right="0.511811024" top="0.78740157499999996" bottom="0.78740157499999996" header="0.31496062000000002" footer="0.31496062000000002"/>
      <pageSetup paperSize="9" scale="53" orientation="portrait" r:id="rId4"/>
    </customSheetView>
  </customSheetViews>
  <hyperlinks>
    <hyperlink ref="B2" location="Summary!A1" display="Summary" xr:uid="{00000000-0004-0000-0C00-000000000000}"/>
    <hyperlink ref="F2" location="Summary!A1" display="Summary" xr:uid="{00000000-0004-0000-0C00-000001000000}"/>
    <hyperlink ref="K2" location="Summary!A1" display="Summary" xr:uid="{00000000-0004-0000-0C00-000003000000}"/>
    <hyperlink ref="Q2" location="Summary!A1" display="Summary" xr:uid="{00000000-0004-0000-0C00-000004000000}"/>
  </hyperlinks>
  <pageMargins left="0.511811024" right="0.511811024" top="0.78740157499999996" bottom="0.78740157499999996" header="0.31496062000000002" footer="0.31496062000000002"/>
  <pageSetup paperSize="9" scale="43" orientation="landscape" r:id="rId5"/>
  <colBreaks count="2" manualBreakCount="2">
    <brk id="2" max="1048575" man="1"/>
    <brk id="12" max="1048575" man="1"/>
  </colBreaks>
  <drawing r:id="rId6"/>
  <legacyDrawing r:id="rId7"/>
  <controls>
    <mc:AlternateContent xmlns:mc="http://schemas.openxmlformats.org/markup-compatibility/2006">
      <mc:Choice Requires="x14">
        <control shapeId="261121" r:id="rId8" name="FPMExcelClientSheetOptionstb1">
          <controlPr defaultSize="0" autoLine="0" autoPict="0" r:id="rId9">
            <anchor moveWithCells="1" sizeWithCells="1">
              <from>
                <xdr:col>0</xdr:col>
                <xdr:colOff>0</xdr:colOff>
                <xdr:row>0</xdr:row>
                <xdr:rowOff>0</xdr:rowOff>
              </from>
              <to>
                <xdr:col>7</xdr:col>
                <xdr:colOff>304800</xdr:colOff>
                <xdr:row>0</xdr:row>
                <xdr:rowOff>0</xdr:rowOff>
              </to>
            </anchor>
          </controlPr>
        </control>
      </mc:Choice>
      <mc:Fallback>
        <control shapeId="261121" r:id="rId8"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X129"/>
  <sheetViews>
    <sheetView showGridLines="0" zoomScale="80" zoomScaleNormal="80" workbookViewId="0">
      <selection activeCell="B1" sqref="B1:B1048576"/>
    </sheetView>
  </sheetViews>
  <sheetFormatPr defaultColWidth="9.1796875" defaultRowHeight="14.5" outlineLevelCol="1"/>
  <cols>
    <col min="1" max="1" width="48.54296875" customWidth="1"/>
    <col min="2" max="2" width="11.453125" customWidth="1"/>
    <col min="3" max="22" width="11.453125" customWidth="1" outlineLevel="1"/>
    <col min="23" max="23" width="11.453125" style="102" customWidth="1"/>
    <col min="24" max="24" width="49.54296875" customWidth="1"/>
    <col min="25" max="25" width="11.453125" customWidth="1"/>
    <col min="26" max="45" width="11.453125" customWidth="1" outlineLevel="1"/>
    <col min="46" max="46" width="11.453125" customWidth="1"/>
    <col min="47" max="47" width="49.54296875" customWidth="1"/>
    <col min="48" max="48" width="11.453125" customWidth="1"/>
    <col min="49" max="67" width="11.453125" customWidth="1" outlineLevel="1"/>
    <col min="68" max="68" width="11.81640625" style="102" customWidth="1"/>
    <col min="69" max="69" width="49.54296875" customWidth="1"/>
    <col min="70" max="74" width="11.453125" customWidth="1"/>
    <col min="75" max="75" width="11.81640625" style="102" customWidth="1"/>
    <col min="76" max="76" width="49.54296875" customWidth="1"/>
    <col min="77" max="81" width="11.453125" customWidth="1"/>
    <col min="82" max="82" width="11.81640625" style="102" customWidth="1"/>
    <col min="83" max="83" width="49.54296875" customWidth="1"/>
    <col min="84" max="86" width="11.453125" customWidth="1"/>
    <col min="87" max="87" width="11.81640625" style="102" customWidth="1"/>
    <col min="88" max="88" width="49.54296875" customWidth="1"/>
    <col min="89" max="90" width="11.453125" customWidth="1"/>
    <col min="91" max="91" width="11.81640625" style="102" customWidth="1"/>
    <col min="92" max="92" width="49.7265625" customWidth="1"/>
    <col min="93" max="93" width="11.453125" customWidth="1"/>
    <col min="94" max="104" width="11.453125" customWidth="1" outlineLevel="1"/>
    <col min="105" max="113" width="11.26953125" customWidth="1" outlineLevel="1"/>
    <col min="114" max="114" width="11.81640625" style="102" customWidth="1"/>
    <col min="115" max="115" width="48.54296875" customWidth="1"/>
    <col min="116" max="116" width="11.453125" customWidth="1"/>
    <col min="117" max="127" width="11.453125" customWidth="1" outlineLevel="1"/>
    <col min="128" max="136" width="10.7265625" customWidth="1" outlineLevel="1"/>
    <col min="137" max="137" width="9.1796875" customWidth="1"/>
    <col min="138" max="138" width="48.54296875" bestFit="1" customWidth="1"/>
    <col min="139" max="139" width="13.7265625" customWidth="1"/>
    <col min="140" max="158" width="13.7265625" customWidth="1" outlineLevel="1"/>
    <col min="159" max="159" width="11" style="102" customWidth="1"/>
    <col min="160" max="160" width="49.54296875" customWidth="1"/>
    <col min="161" max="165" width="11.453125" customWidth="1"/>
    <col min="166" max="166" width="11.81640625" style="102" customWidth="1"/>
    <col min="167" max="167" width="49.54296875" customWidth="1"/>
    <col min="168" max="172" width="11.453125" customWidth="1"/>
    <col min="173" max="173" width="11.81640625" style="102" customWidth="1"/>
    <col min="174" max="174" width="49.54296875" customWidth="1"/>
    <col min="175" max="177" width="11.453125" customWidth="1"/>
    <col min="178" max="178" width="11.81640625" style="102" customWidth="1"/>
    <col min="179" max="179" width="49.54296875" customWidth="1"/>
    <col min="180" max="181" width="11.453125" customWidth="1"/>
  </cols>
  <sheetData>
    <row r="1" spans="1:181" ht="15" thickBot="1"/>
    <row r="2" spans="1:181" ht="19.5" thickTop="1" thickBot="1">
      <c r="U2" t="s">
        <v>111</v>
      </c>
      <c r="AS2" s="94" t="s">
        <v>111</v>
      </c>
      <c r="BO2" s="94" t="s">
        <v>111</v>
      </c>
      <c r="DH2" s="83" t="s">
        <v>111</v>
      </c>
      <c r="ED2" s="83" t="s">
        <v>111</v>
      </c>
      <c r="FB2" s="94" t="s">
        <v>111</v>
      </c>
    </row>
    <row r="3" spans="1:181" ht="15" thickTop="1"/>
    <row r="4" spans="1:181" ht="18.5">
      <c r="A4" s="32" t="s">
        <v>408</v>
      </c>
      <c r="B4" s="11"/>
      <c r="C4" s="11"/>
      <c r="D4" s="11"/>
      <c r="E4" s="11"/>
      <c r="F4" s="11"/>
      <c r="G4" s="11"/>
      <c r="H4" s="11"/>
      <c r="I4" s="11"/>
      <c r="J4" s="11"/>
      <c r="K4" s="11"/>
      <c r="L4" s="11"/>
      <c r="M4" s="11"/>
      <c r="N4" s="11"/>
      <c r="O4" s="11"/>
      <c r="P4" s="11"/>
      <c r="Q4" s="11"/>
      <c r="R4" s="11"/>
      <c r="S4" s="11"/>
      <c r="T4" s="11"/>
      <c r="U4" s="11"/>
      <c r="V4" s="11"/>
      <c r="W4" s="104"/>
      <c r="X4" s="32" t="s">
        <v>408</v>
      </c>
      <c r="Y4" s="11"/>
      <c r="Z4" s="11"/>
      <c r="AA4" s="11"/>
      <c r="AB4" s="11"/>
      <c r="AC4" s="11"/>
      <c r="AD4" s="11"/>
      <c r="AE4" s="11"/>
      <c r="AF4" s="11"/>
      <c r="AG4" s="11"/>
      <c r="AH4" s="11"/>
      <c r="AI4" s="11"/>
      <c r="AJ4" s="11"/>
      <c r="AK4" s="11"/>
      <c r="AL4" s="11"/>
      <c r="AM4" s="11"/>
      <c r="AN4" s="11"/>
      <c r="AO4" s="11"/>
      <c r="AP4" s="11"/>
      <c r="AQ4" s="11"/>
      <c r="AR4" s="11"/>
      <c r="AS4" s="11"/>
      <c r="AU4" s="32" t="s">
        <v>408</v>
      </c>
      <c r="AV4" s="11"/>
      <c r="AW4" s="11"/>
      <c r="AX4" s="11"/>
      <c r="AY4" s="11"/>
      <c r="AZ4" s="11"/>
      <c r="BA4" s="11"/>
      <c r="BB4" s="11"/>
      <c r="BC4" s="11"/>
      <c r="BD4" s="11"/>
      <c r="BE4" s="11"/>
      <c r="BF4" s="11"/>
      <c r="BG4" s="11"/>
      <c r="BH4" s="11"/>
      <c r="BI4" s="11"/>
      <c r="BJ4" s="11"/>
      <c r="BK4" s="11"/>
      <c r="BL4" s="11"/>
      <c r="BM4" s="11"/>
      <c r="BN4" s="11"/>
      <c r="BO4" s="11"/>
      <c r="BQ4" s="32" t="s">
        <v>408</v>
      </c>
      <c r="BR4" s="11"/>
      <c r="BS4" s="11"/>
      <c r="BT4" s="11"/>
      <c r="BU4" s="11"/>
      <c r="BV4" s="11"/>
      <c r="BX4" s="32" t="s">
        <v>408</v>
      </c>
      <c r="BY4" s="11"/>
      <c r="BZ4" s="11"/>
      <c r="CA4" s="11"/>
      <c r="CB4" s="11"/>
      <c r="CC4" s="11"/>
      <c r="CE4" s="32" t="s">
        <v>408</v>
      </c>
      <c r="CF4" s="11"/>
      <c r="CG4" s="11"/>
      <c r="CH4" s="11"/>
      <c r="CJ4" s="32" t="s">
        <v>408</v>
      </c>
      <c r="CK4" s="11"/>
      <c r="CL4" s="11"/>
      <c r="CN4" s="32" t="s">
        <v>407</v>
      </c>
      <c r="CO4" s="11"/>
      <c r="CP4" s="11"/>
      <c r="CQ4" s="11"/>
      <c r="CR4" s="11"/>
      <c r="CS4" s="11"/>
      <c r="CT4" s="11"/>
      <c r="CU4" s="11"/>
      <c r="CV4" s="11"/>
      <c r="CW4" s="11"/>
      <c r="CX4" s="11"/>
      <c r="CY4" s="11"/>
      <c r="CZ4" s="11"/>
      <c r="DA4" s="11"/>
      <c r="DB4" s="11"/>
      <c r="DC4" s="11"/>
      <c r="DD4" s="11"/>
      <c r="DE4" s="11"/>
      <c r="DF4" s="11"/>
      <c r="DG4" s="11"/>
      <c r="DH4" s="11"/>
      <c r="DI4" s="11"/>
      <c r="DK4" s="32" t="s">
        <v>407</v>
      </c>
      <c r="DL4" s="11"/>
      <c r="DM4" s="11"/>
      <c r="DN4" s="11"/>
      <c r="DO4" s="11"/>
      <c r="DP4" s="11"/>
      <c r="DQ4" s="11"/>
      <c r="DR4" s="11"/>
      <c r="DS4" s="11"/>
      <c r="DT4" s="11"/>
      <c r="DU4" s="11"/>
      <c r="DV4" s="11"/>
      <c r="DW4" s="11"/>
      <c r="DX4" s="11"/>
      <c r="DY4" s="11"/>
      <c r="DZ4" s="11"/>
      <c r="EA4" s="11"/>
      <c r="EB4" s="11"/>
      <c r="EC4" s="11"/>
      <c r="ED4" s="11"/>
      <c r="EE4" s="11"/>
      <c r="EF4" s="11"/>
      <c r="EH4" s="32" t="s">
        <v>407</v>
      </c>
      <c r="EI4" s="11"/>
      <c r="EJ4" s="11"/>
      <c r="EK4" s="11"/>
      <c r="EL4" s="11"/>
      <c r="EM4" s="11"/>
      <c r="EN4" s="11"/>
      <c r="EO4" s="11"/>
      <c r="EP4" s="11"/>
      <c r="EQ4" s="11"/>
      <c r="ER4" s="11"/>
      <c r="ES4" s="11"/>
      <c r="ET4" s="11"/>
      <c r="EU4" s="11"/>
      <c r="EV4" s="11"/>
      <c r="EW4" s="11"/>
      <c r="EX4" s="11"/>
      <c r="EY4" s="11"/>
      <c r="EZ4" s="11"/>
      <c r="FA4" s="11"/>
      <c r="FB4" s="11"/>
      <c r="FD4" s="32" t="s">
        <v>408</v>
      </c>
      <c r="FE4" s="11"/>
      <c r="FF4" s="11"/>
      <c r="FG4" s="11"/>
      <c r="FH4" s="11"/>
      <c r="FI4" s="11"/>
      <c r="FK4" s="32" t="s">
        <v>408</v>
      </c>
      <c r="FL4" s="11"/>
      <c r="FM4" s="11"/>
      <c r="FN4" s="11"/>
      <c r="FO4" s="11"/>
      <c r="FP4" s="11"/>
      <c r="FR4" s="32" t="s">
        <v>408</v>
      </c>
      <c r="FS4" s="11"/>
      <c r="FT4" s="11"/>
      <c r="FU4" s="11"/>
      <c r="FW4" s="32" t="s">
        <v>408</v>
      </c>
      <c r="FX4" s="11"/>
      <c r="FY4" s="11"/>
    </row>
    <row r="5" spans="1:181" ht="12" customHeight="1">
      <c r="A5" s="26"/>
      <c r="W5" s="104"/>
      <c r="X5" s="85"/>
      <c r="Y5" s="85"/>
      <c r="Z5" s="85"/>
      <c r="AA5" s="85"/>
      <c r="AB5" s="85"/>
      <c r="AC5" s="85"/>
      <c r="AD5" s="85"/>
      <c r="AE5" s="85"/>
      <c r="AF5" s="85"/>
      <c r="AG5" s="85"/>
      <c r="AH5" s="85"/>
      <c r="AI5" s="85"/>
      <c r="AJ5" s="85"/>
      <c r="AK5" s="85"/>
      <c r="AL5" s="85"/>
      <c r="AM5" s="85"/>
      <c r="AN5" s="85"/>
      <c r="AO5" s="85"/>
      <c r="AP5" s="85"/>
      <c r="AQ5" s="85"/>
      <c r="AR5" s="85"/>
      <c r="AS5" s="85"/>
      <c r="AT5" s="84"/>
      <c r="AU5" s="85"/>
      <c r="AV5" s="85"/>
      <c r="AW5" s="85"/>
      <c r="AX5" s="85"/>
      <c r="AY5" s="85"/>
      <c r="AZ5" s="85"/>
      <c r="BA5" s="85"/>
      <c r="BB5" s="85"/>
      <c r="BC5" s="85"/>
      <c r="BD5" s="85"/>
      <c r="BE5" s="85"/>
      <c r="BF5" s="85"/>
      <c r="BG5" s="85"/>
      <c r="BH5" s="85"/>
      <c r="BI5" s="85"/>
      <c r="BJ5" s="85"/>
      <c r="BK5" s="85"/>
      <c r="BL5" s="85"/>
      <c r="BM5" s="85"/>
      <c r="BN5" s="85"/>
      <c r="BO5" s="85"/>
      <c r="BQ5" s="85"/>
      <c r="BR5" s="85"/>
      <c r="BS5" s="85"/>
      <c r="BT5" s="85"/>
      <c r="BU5" s="85"/>
      <c r="BV5" s="85"/>
      <c r="BX5" s="85"/>
      <c r="BY5" s="85"/>
      <c r="BZ5" s="85"/>
      <c r="CA5" s="85"/>
      <c r="CB5" s="85"/>
      <c r="CC5" s="85"/>
      <c r="CE5" s="85"/>
      <c r="CF5" s="85"/>
      <c r="CG5" s="85"/>
      <c r="CH5" s="85"/>
      <c r="CJ5" s="85"/>
      <c r="CK5" s="85"/>
      <c r="CL5" s="85"/>
      <c r="CN5" s="26"/>
      <c r="DL5" s="85"/>
      <c r="DM5" s="85"/>
      <c r="DN5" s="85"/>
      <c r="DO5" s="85"/>
      <c r="DP5" s="85"/>
      <c r="DQ5" s="85"/>
      <c r="DR5" s="85"/>
      <c r="DS5" s="85"/>
      <c r="DT5" s="85"/>
      <c r="DU5" s="85"/>
      <c r="DV5" s="85"/>
      <c r="DW5" s="85"/>
      <c r="EI5" s="85"/>
      <c r="EJ5" s="85"/>
      <c r="EK5" s="85"/>
      <c r="EL5" s="85"/>
      <c r="EM5" s="85"/>
      <c r="EN5" s="85"/>
      <c r="EO5" s="85"/>
      <c r="EP5" s="85"/>
      <c r="EQ5" s="85"/>
      <c r="ER5" s="85"/>
      <c r="ES5" s="85"/>
      <c r="ET5" s="85"/>
      <c r="FD5" s="85"/>
      <c r="FE5" s="85"/>
      <c r="FF5" s="85"/>
      <c r="FG5" s="85"/>
      <c r="FH5" s="85"/>
      <c r="FI5" s="85"/>
      <c r="FK5" s="85"/>
      <c r="FL5" s="85"/>
      <c r="FM5" s="85"/>
      <c r="FN5" s="85"/>
      <c r="FO5" s="85"/>
      <c r="FP5" s="85"/>
      <c r="FR5" s="85"/>
      <c r="FS5" s="85"/>
      <c r="FT5" s="85"/>
      <c r="FU5" s="85"/>
      <c r="FW5" s="85"/>
      <c r="FX5" s="85"/>
      <c r="FY5" s="85"/>
    </row>
    <row r="6" spans="1:181" ht="18.5">
      <c r="A6" s="86" t="s">
        <v>17</v>
      </c>
      <c r="W6" s="104"/>
      <c r="X6" s="86" t="s">
        <v>275</v>
      </c>
      <c r="Y6" s="85"/>
      <c r="Z6" s="85"/>
      <c r="AA6" s="85"/>
      <c r="AB6" s="85"/>
      <c r="AC6" s="85"/>
      <c r="AD6" s="85"/>
      <c r="AE6" s="85"/>
      <c r="AF6" s="85"/>
      <c r="AG6" s="85"/>
      <c r="AH6" s="85"/>
      <c r="AI6" s="85"/>
      <c r="AJ6" s="85"/>
      <c r="AK6" s="85"/>
      <c r="AL6" s="85"/>
      <c r="AM6" s="85"/>
      <c r="AN6" s="85"/>
      <c r="AO6" s="85"/>
      <c r="AP6" s="85"/>
      <c r="AQ6" s="85"/>
      <c r="AR6" s="85"/>
      <c r="AS6" s="85"/>
      <c r="AT6" s="84"/>
      <c r="AU6" s="86" t="s">
        <v>223</v>
      </c>
      <c r="AV6" s="85"/>
      <c r="AW6" s="85"/>
      <c r="AX6" s="85"/>
      <c r="AY6" s="85"/>
      <c r="AZ6" s="85"/>
      <c r="BA6" s="85"/>
      <c r="BB6" s="85"/>
      <c r="BC6" s="85"/>
      <c r="BD6" s="85"/>
      <c r="BE6" s="85"/>
      <c r="BF6" s="85"/>
      <c r="BG6" s="85"/>
      <c r="BH6" s="85"/>
      <c r="BI6" s="85"/>
      <c r="BJ6" s="85"/>
      <c r="BK6" s="85"/>
      <c r="BL6" s="85"/>
      <c r="BM6" s="85"/>
      <c r="BN6" s="85"/>
      <c r="BO6" s="85"/>
      <c r="BQ6" s="86" t="s">
        <v>362</v>
      </c>
      <c r="BR6" s="85"/>
      <c r="BS6" s="85"/>
      <c r="BT6" s="85"/>
      <c r="BU6" s="85"/>
      <c r="BV6" s="85"/>
      <c r="BX6" s="86" t="s">
        <v>343</v>
      </c>
      <c r="BY6" s="85"/>
      <c r="BZ6" s="85"/>
      <c r="CA6" s="85"/>
      <c r="CB6" s="85"/>
      <c r="CC6" s="85"/>
      <c r="CE6" s="86" t="s">
        <v>387</v>
      </c>
      <c r="CF6" s="85"/>
      <c r="CG6" s="85"/>
      <c r="CH6" s="85"/>
      <c r="CJ6" s="86" t="s">
        <v>406</v>
      </c>
      <c r="CK6" s="85"/>
      <c r="CL6" s="85"/>
      <c r="CN6" s="86" t="s">
        <v>17</v>
      </c>
      <c r="DK6" s="86" t="s">
        <v>275</v>
      </c>
      <c r="DL6" s="85"/>
      <c r="DM6" s="85"/>
      <c r="DN6" s="85"/>
      <c r="DO6" s="85"/>
      <c r="DP6" s="85"/>
      <c r="DQ6" s="85"/>
      <c r="DR6" s="85"/>
      <c r="DS6" s="85"/>
      <c r="DT6" s="85"/>
      <c r="DU6" s="85"/>
      <c r="DV6" s="85"/>
      <c r="DW6" s="85"/>
      <c r="EH6" s="86" t="s">
        <v>223</v>
      </c>
      <c r="EI6" s="85"/>
      <c r="EJ6" s="85"/>
      <c r="EK6" s="85"/>
      <c r="EL6" s="85"/>
      <c r="EM6" s="85"/>
      <c r="EN6" s="85"/>
      <c r="EO6" s="85"/>
      <c r="EP6" s="85"/>
      <c r="EQ6" s="85"/>
      <c r="ER6" s="85"/>
      <c r="ES6" s="85"/>
      <c r="ET6" s="85"/>
      <c r="FD6" s="86" t="s">
        <v>362</v>
      </c>
      <c r="FE6" s="85"/>
      <c r="FF6" s="85"/>
      <c r="FG6" s="85"/>
      <c r="FH6" s="85"/>
      <c r="FI6" s="85"/>
      <c r="FK6" s="86" t="s">
        <v>343</v>
      </c>
      <c r="FL6" s="85"/>
      <c r="FM6" s="85"/>
      <c r="FN6" s="85"/>
      <c r="FO6" s="85"/>
      <c r="FP6" s="85"/>
      <c r="FR6" s="86" t="s">
        <v>387</v>
      </c>
      <c r="FS6" s="85"/>
      <c r="FT6" s="85"/>
      <c r="FU6" s="85"/>
      <c r="FW6" s="86" t="s">
        <v>406</v>
      </c>
      <c r="FX6" s="85"/>
      <c r="FY6" s="85"/>
    </row>
    <row r="7" spans="1:181" ht="10.5" customHeight="1"/>
    <row r="8" spans="1:181" ht="15.5">
      <c r="A8" s="127" t="s">
        <v>276</v>
      </c>
      <c r="B8" s="128" t="s">
        <v>408</v>
      </c>
      <c r="C8" s="128" t="s">
        <v>391</v>
      </c>
      <c r="D8" s="128" t="s">
        <v>385</v>
      </c>
      <c r="E8" s="128" t="s">
        <v>366</v>
      </c>
      <c r="F8" s="128" t="s">
        <v>359</v>
      </c>
      <c r="G8" s="128" t="s">
        <v>349</v>
      </c>
      <c r="H8" s="128" t="s">
        <v>340</v>
      </c>
      <c r="I8" s="128" t="s">
        <v>337</v>
      </c>
      <c r="J8" s="128" t="s">
        <v>313</v>
      </c>
      <c r="K8" s="128" t="s">
        <v>305</v>
      </c>
      <c r="L8" s="128" t="s">
        <v>297</v>
      </c>
      <c r="M8" s="128" t="s">
        <v>291</v>
      </c>
      <c r="N8" s="128" t="s">
        <v>288</v>
      </c>
      <c r="O8" s="128" t="s">
        <v>286</v>
      </c>
      <c r="P8" s="128" t="s">
        <v>257</v>
      </c>
      <c r="Q8" s="128" t="s">
        <v>249</v>
      </c>
      <c r="R8" s="128" t="s">
        <v>247</v>
      </c>
      <c r="S8" s="128" t="s">
        <v>246</v>
      </c>
      <c r="T8" s="128" t="s">
        <v>241</v>
      </c>
      <c r="U8" s="128" t="s">
        <v>222</v>
      </c>
      <c r="V8" s="128" t="s">
        <v>209</v>
      </c>
      <c r="W8" s="105"/>
      <c r="X8" s="127" t="s">
        <v>276</v>
      </c>
      <c r="Y8" s="128" t="s">
        <v>408</v>
      </c>
      <c r="Z8" s="128" t="s">
        <v>391</v>
      </c>
      <c r="AA8" s="128" t="s">
        <v>385</v>
      </c>
      <c r="AB8" s="128" t="s">
        <v>366</v>
      </c>
      <c r="AC8" s="128" t="s">
        <v>359</v>
      </c>
      <c r="AD8" s="128" t="s">
        <v>349</v>
      </c>
      <c r="AE8" s="128" t="s">
        <v>340</v>
      </c>
      <c r="AF8" s="128" t="s">
        <v>337</v>
      </c>
      <c r="AG8" s="128" t="s">
        <v>313</v>
      </c>
      <c r="AH8" s="128" t="s">
        <v>305</v>
      </c>
      <c r="AI8" s="128" t="s">
        <v>297</v>
      </c>
      <c r="AJ8" s="128" t="s">
        <v>291</v>
      </c>
      <c r="AK8" s="128" t="s">
        <v>288</v>
      </c>
      <c r="AL8" s="128" t="s">
        <v>286</v>
      </c>
      <c r="AM8" s="128" t="s">
        <v>257</v>
      </c>
      <c r="AN8" s="128" t="s">
        <v>249</v>
      </c>
      <c r="AO8" s="128" t="s">
        <v>247</v>
      </c>
      <c r="AP8" s="128" t="s">
        <v>246</v>
      </c>
      <c r="AQ8" s="128" t="s">
        <v>241</v>
      </c>
      <c r="AR8" s="128" t="s">
        <v>222</v>
      </c>
      <c r="AS8" s="128" t="s">
        <v>209</v>
      </c>
      <c r="AT8" s="82"/>
      <c r="AU8" s="127" t="s">
        <v>276</v>
      </c>
      <c r="AV8" s="128" t="s">
        <v>408</v>
      </c>
      <c r="AW8" s="128" t="s">
        <v>391</v>
      </c>
      <c r="AX8" s="128" t="s">
        <v>385</v>
      </c>
      <c r="AY8" s="128" t="s">
        <v>366</v>
      </c>
      <c r="AZ8" s="128" t="s">
        <v>359</v>
      </c>
      <c r="BA8" s="128" t="s">
        <v>349</v>
      </c>
      <c r="BB8" s="128" t="s">
        <v>340</v>
      </c>
      <c r="BC8" s="128" t="s">
        <v>337</v>
      </c>
      <c r="BD8" s="128" t="s">
        <v>313</v>
      </c>
      <c r="BE8" s="128" t="s">
        <v>305</v>
      </c>
      <c r="BF8" s="128" t="s">
        <v>297</v>
      </c>
      <c r="BG8" s="128" t="s">
        <v>291</v>
      </c>
      <c r="BH8" s="128" t="s">
        <v>288</v>
      </c>
      <c r="BI8" s="128" t="s">
        <v>286</v>
      </c>
      <c r="BJ8" s="128" t="s">
        <v>257</v>
      </c>
      <c r="BK8" s="128" t="s">
        <v>249</v>
      </c>
      <c r="BL8" s="128" t="s">
        <v>247</v>
      </c>
      <c r="BM8" s="128" t="s">
        <v>246</v>
      </c>
      <c r="BN8" s="128" t="s">
        <v>241</v>
      </c>
      <c r="BO8" s="128" t="s">
        <v>222</v>
      </c>
      <c r="BP8" s="158"/>
      <c r="BQ8" s="127" t="s">
        <v>276</v>
      </c>
      <c r="BR8" s="128" t="s">
        <v>408</v>
      </c>
      <c r="BS8" s="128" t="s">
        <v>391</v>
      </c>
      <c r="BT8" s="128" t="s">
        <v>385</v>
      </c>
      <c r="BU8" s="128" t="s">
        <v>366</v>
      </c>
      <c r="BV8" s="128" t="s">
        <v>359</v>
      </c>
      <c r="BW8" s="158"/>
      <c r="BX8" s="127" t="s">
        <v>276</v>
      </c>
      <c r="BY8" s="128" t="s">
        <v>408</v>
      </c>
      <c r="BZ8" s="128" t="s">
        <v>391</v>
      </c>
      <c r="CA8" s="128" t="s">
        <v>385</v>
      </c>
      <c r="CB8" s="128" t="s">
        <v>366</v>
      </c>
      <c r="CC8" s="128" t="s">
        <v>359</v>
      </c>
      <c r="CD8" s="158"/>
      <c r="CE8" s="127" t="s">
        <v>276</v>
      </c>
      <c r="CF8" s="128" t="s">
        <v>408</v>
      </c>
      <c r="CG8" s="128" t="s">
        <v>391</v>
      </c>
      <c r="CH8" s="128" t="s">
        <v>385</v>
      </c>
      <c r="CI8" s="158"/>
      <c r="CJ8" s="127" t="s">
        <v>276</v>
      </c>
      <c r="CK8" s="128" t="s">
        <v>408</v>
      </c>
      <c r="CL8" s="128" t="s">
        <v>391</v>
      </c>
      <c r="CM8" s="158"/>
      <c r="CN8" s="127" t="s">
        <v>276</v>
      </c>
      <c r="CO8" s="128" t="s">
        <v>407</v>
      </c>
      <c r="CP8" s="128" t="s">
        <v>398</v>
      </c>
      <c r="CQ8" s="128" t="s">
        <v>386</v>
      </c>
      <c r="CR8" s="128" t="s">
        <v>367</v>
      </c>
      <c r="CS8" s="128" t="s">
        <v>357</v>
      </c>
      <c r="CT8" s="128" t="s">
        <v>346</v>
      </c>
      <c r="CU8" s="128" t="s">
        <v>341</v>
      </c>
      <c r="CV8" s="128" t="s">
        <v>338</v>
      </c>
      <c r="CW8" s="128" t="s">
        <v>314</v>
      </c>
      <c r="CX8" s="128" t="s">
        <v>306</v>
      </c>
      <c r="CY8" s="128" t="s">
        <v>298</v>
      </c>
      <c r="CZ8" s="128" t="s">
        <v>292</v>
      </c>
      <c r="DA8" s="128" t="s">
        <v>289</v>
      </c>
      <c r="DB8" s="128" t="s">
        <v>287</v>
      </c>
      <c r="DC8" s="128" t="s">
        <v>258</v>
      </c>
      <c r="DD8" s="128" t="s">
        <v>250</v>
      </c>
      <c r="DE8" s="128" t="s">
        <v>248</v>
      </c>
      <c r="DF8" s="128" t="s">
        <v>243</v>
      </c>
      <c r="DG8" s="128" t="s">
        <v>242</v>
      </c>
      <c r="DH8" s="128" t="s">
        <v>224</v>
      </c>
      <c r="DI8" s="128" t="s">
        <v>212</v>
      </c>
      <c r="DJ8" s="105"/>
      <c r="DK8" s="127" t="s">
        <v>276</v>
      </c>
      <c r="DL8" s="128" t="s">
        <v>407</v>
      </c>
      <c r="DM8" s="128" t="s">
        <v>398</v>
      </c>
      <c r="DN8" s="128" t="s">
        <v>386</v>
      </c>
      <c r="DO8" s="128" t="s">
        <v>367</v>
      </c>
      <c r="DP8" s="128" t="s">
        <v>357</v>
      </c>
      <c r="DQ8" s="128" t="s">
        <v>346</v>
      </c>
      <c r="DR8" s="128" t="s">
        <v>341</v>
      </c>
      <c r="DS8" s="128" t="s">
        <v>338</v>
      </c>
      <c r="DT8" s="128" t="s">
        <v>314</v>
      </c>
      <c r="DU8" s="128" t="s">
        <v>306</v>
      </c>
      <c r="DV8" s="128" t="s">
        <v>298</v>
      </c>
      <c r="DW8" s="128" t="s">
        <v>292</v>
      </c>
      <c r="DX8" s="128" t="s">
        <v>289</v>
      </c>
      <c r="DY8" s="128" t="s">
        <v>287</v>
      </c>
      <c r="DZ8" s="128" t="s">
        <v>258</v>
      </c>
      <c r="EA8" s="128" t="s">
        <v>250</v>
      </c>
      <c r="EB8" s="128" t="s">
        <v>248</v>
      </c>
      <c r="EC8" s="128" t="s">
        <v>243</v>
      </c>
      <c r="ED8" s="128" t="s">
        <v>242</v>
      </c>
      <c r="EE8" s="128" t="s">
        <v>224</v>
      </c>
      <c r="EF8" s="128" t="s">
        <v>212</v>
      </c>
      <c r="EH8" s="127" t="s">
        <v>276</v>
      </c>
      <c r="EI8" s="128" t="s">
        <v>407</v>
      </c>
      <c r="EJ8" s="128" t="s">
        <v>398</v>
      </c>
      <c r="EK8" s="128" t="s">
        <v>386</v>
      </c>
      <c r="EL8" s="128" t="s">
        <v>367</v>
      </c>
      <c r="EM8" s="128" t="s">
        <v>357</v>
      </c>
      <c r="EN8" s="128" t="s">
        <v>346</v>
      </c>
      <c r="EO8" s="128" t="s">
        <v>341</v>
      </c>
      <c r="EP8" s="128" t="s">
        <v>338</v>
      </c>
      <c r="EQ8" s="128" t="s">
        <v>314</v>
      </c>
      <c r="ER8" s="128" t="s">
        <v>306</v>
      </c>
      <c r="ES8" s="128" t="s">
        <v>298</v>
      </c>
      <c r="ET8" s="128" t="s">
        <v>292</v>
      </c>
      <c r="EU8" s="128" t="s">
        <v>289</v>
      </c>
      <c r="EV8" s="128" t="s">
        <v>287</v>
      </c>
      <c r="EW8" s="128" t="s">
        <v>258</v>
      </c>
      <c r="EX8" s="128" t="s">
        <v>250</v>
      </c>
      <c r="EY8" s="128" t="s">
        <v>248</v>
      </c>
      <c r="EZ8" s="128" t="s">
        <v>243</v>
      </c>
      <c r="FA8" s="128" t="s">
        <v>242</v>
      </c>
      <c r="FB8" s="128" t="s">
        <v>224</v>
      </c>
      <c r="FC8" s="158"/>
      <c r="FD8" s="127" t="s">
        <v>276</v>
      </c>
      <c r="FE8" s="128" t="s">
        <v>408</v>
      </c>
      <c r="FF8" s="128" t="s">
        <v>391</v>
      </c>
      <c r="FG8" s="128" t="s">
        <v>385</v>
      </c>
      <c r="FH8" s="128" t="s">
        <v>366</v>
      </c>
      <c r="FI8" s="128" t="s">
        <v>359</v>
      </c>
      <c r="FJ8" s="158"/>
      <c r="FK8" s="127" t="s">
        <v>276</v>
      </c>
      <c r="FL8" s="128" t="s">
        <v>408</v>
      </c>
      <c r="FM8" s="128" t="s">
        <v>391</v>
      </c>
      <c r="FN8" s="128" t="s">
        <v>385</v>
      </c>
      <c r="FO8" s="128" t="s">
        <v>366</v>
      </c>
      <c r="FP8" s="128" t="s">
        <v>359</v>
      </c>
      <c r="FQ8" s="158"/>
      <c r="FR8" s="127" t="s">
        <v>276</v>
      </c>
      <c r="FS8" s="128" t="s">
        <v>408</v>
      </c>
      <c r="FT8" s="128" t="s">
        <v>391</v>
      </c>
      <c r="FU8" s="128" t="s">
        <v>385</v>
      </c>
      <c r="FV8" s="158"/>
      <c r="FW8" s="127" t="s">
        <v>276</v>
      </c>
      <c r="FX8" s="128" t="s">
        <v>408</v>
      </c>
      <c r="FY8" s="128" t="s">
        <v>391</v>
      </c>
    </row>
    <row r="9" spans="1:181" ht="15.5">
      <c r="A9" s="152" t="s">
        <v>35</v>
      </c>
      <c r="B9" s="58"/>
      <c r="C9" s="58"/>
      <c r="D9" s="58"/>
      <c r="E9" s="58"/>
      <c r="F9" s="58"/>
      <c r="G9" s="58"/>
      <c r="H9" s="58"/>
      <c r="I9" s="58"/>
      <c r="J9" s="58"/>
      <c r="K9" s="58"/>
      <c r="L9" s="58"/>
      <c r="M9" s="58"/>
      <c r="N9" s="58"/>
      <c r="O9" s="58"/>
      <c r="P9" s="58"/>
      <c r="Q9" s="58"/>
      <c r="R9" s="58"/>
      <c r="S9" s="58"/>
      <c r="T9" s="58"/>
      <c r="U9" s="58"/>
      <c r="V9" s="58"/>
      <c r="X9" s="152" t="s">
        <v>35</v>
      </c>
      <c r="Y9" s="58"/>
      <c r="Z9" s="58"/>
      <c r="AA9" s="58"/>
      <c r="AB9" s="58"/>
      <c r="AC9" s="58"/>
      <c r="AD9" s="58"/>
      <c r="AE9" s="58"/>
      <c r="AF9" s="58"/>
      <c r="AG9" s="58"/>
      <c r="AH9" s="58"/>
      <c r="AI9" s="58"/>
      <c r="AJ9" s="58"/>
      <c r="AK9" s="58"/>
      <c r="AL9" s="58"/>
      <c r="AM9" s="58"/>
      <c r="AN9" s="58"/>
      <c r="AO9" s="58"/>
      <c r="AP9" s="58"/>
      <c r="AQ9" s="58"/>
      <c r="AR9" s="58"/>
      <c r="AS9" s="58"/>
      <c r="AU9" s="152" t="s">
        <v>35</v>
      </c>
      <c r="AV9" s="58"/>
      <c r="AW9" s="58"/>
      <c r="AX9" s="58"/>
      <c r="AY9" s="58"/>
      <c r="AZ9" s="58"/>
      <c r="BA9" s="58"/>
      <c r="BB9" s="58"/>
      <c r="BC9" s="58"/>
      <c r="BD9" s="58"/>
      <c r="BE9" s="58"/>
      <c r="BF9" s="58"/>
      <c r="BG9" s="58"/>
      <c r="BH9" s="58"/>
      <c r="BI9" s="58"/>
      <c r="BJ9" s="58"/>
      <c r="BK9" s="58"/>
      <c r="BL9" s="58"/>
      <c r="BM9" s="58"/>
      <c r="BN9" s="58"/>
      <c r="BO9" s="58"/>
      <c r="BP9" s="60"/>
      <c r="BQ9" s="152" t="s">
        <v>35</v>
      </c>
      <c r="BR9" s="58"/>
      <c r="BS9" s="58"/>
      <c r="BT9" s="58"/>
      <c r="BU9" s="58"/>
      <c r="BV9" s="58"/>
      <c r="BW9" s="60"/>
      <c r="BX9" s="152" t="s">
        <v>35</v>
      </c>
      <c r="BY9" s="58"/>
      <c r="BZ9" s="58"/>
      <c r="CA9" s="58"/>
      <c r="CB9" s="58"/>
      <c r="CC9" s="58"/>
      <c r="CD9" s="60"/>
      <c r="CE9" s="152" t="s">
        <v>35</v>
      </c>
      <c r="CF9" s="58"/>
      <c r="CG9" s="58"/>
      <c r="CH9" s="58"/>
      <c r="CI9" s="60"/>
      <c r="CJ9" s="152" t="s">
        <v>35</v>
      </c>
      <c r="CK9" s="58"/>
      <c r="CL9" s="58"/>
      <c r="CM9" s="60"/>
      <c r="CN9" s="152" t="s">
        <v>56</v>
      </c>
      <c r="CO9" s="58"/>
      <c r="CP9" s="58"/>
      <c r="CQ9" s="58"/>
      <c r="CR9" s="58"/>
      <c r="CS9" s="58"/>
      <c r="CT9" s="58"/>
      <c r="CU9" s="58"/>
      <c r="CV9" s="58"/>
      <c r="CW9" s="58"/>
      <c r="CX9" s="58"/>
      <c r="CY9" s="58"/>
      <c r="CZ9" s="58"/>
      <c r="DA9" s="58"/>
      <c r="DB9" s="58"/>
      <c r="DC9" s="58"/>
      <c r="DD9" s="58"/>
      <c r="DE9" s="58"/>
      <c r="DF9" s="58"/>
      <c r="DG9" s="58"/>
      <c r="DH9" s="58"/>
      <c r="DI9" s="58"/>
      <c r="DK9" s="152" t="s">
        <v>56</v>
      </c>
      <c r="DL9" s="58"/>
      <c r="DM9" s="58"/>
      <c r="DN9" s="58"/>
      <c r="DO9" s="58"/>
      <c r="DP9" s="58"/>
      <c r="DQ9" s="58"/>
      <c r="DR9" s="58"/>
      <c r="DS9" s="58"/>
      <c r="DT9" s="58"/>
      <c r="DU9" s="58"/>
      <c r="DV9" s="58"/>
      <c r="DW9" s="58"/>
      <c r="DX9" s="58"/>
      <c r="DY9" s="58"/>
      <c r="DZ9" s="58"/>
      <c r="EA9" s="58"/>
      <c r="EB9" s="58"/>
      <c r="EC9" s="58"/>
      <c r="ED9" s="58"/>
      <c r="EE9" s="58"/>
      <c r="EF9" s="58"/>
      <c r="EH9" s="152" t="s">
        <v>56</v>
      </c>
      <c r="EI9" s="58"/>
      <c r="EJ9" s="58"/>
      <c r="EK9" s="58"/>
      <c r="EL9" s="58"/>
      <c r="EM9" s="58"/>
      <c r="EN9" s="58"/>
      <c r="EO9" s="58"/>
      <c r="EP9" s="58"/>
      <c r="EQ9" s="58"/>
      <c r="ER9" s="58"/>
      <c r="ES9" s="58"/>
      <c r="ET9" s="58"/>
      <c r="EU9" s="58"/>
      <c r="EV9" s="58"/>
      <c r="EW9" s="58"/>
      <c r="EX9" s="58"/>
      <c r="EY9" s="58"/>
      <c r="EZ9" s="58"/>
      <c r="FA9" s="58"/>
      <c r="FB9" s="58"/>
      <c r="FC9" s="60"/>
      <c r="FD9" s="152" t="s">
        <v>56</v>
      </c>
      <c r="FE9" s="58"/>
      <c r="FF9" s="58"/>
      <c r="FG9" s="58"/>
      <c r="FH9" s="58"/>
      <c r="FI9" s="58"/>
      <c r="FJ9" s="60"/>
      <c r="FK9" s="152" t="s">
        <v>56</v>
      </c>
      <c r="FL9" s="58"/>
      <c r="FM9" s="58"/>
      <c r="FN9" s="58"/>
      <c r="FO9" s="58"/>
      <c r="FP9" s="58"/>
      <c r="FQ9" s="60"/>
      <c r="FR9" s="152" t="s">
        <v>56</v>
      </c>
      <c r="FS9" s="58"/>
      <c r="FT9" s="58"/>
      <c r="FU9" s="58"/>
      <c r="FV9" s="60"/>
      <c r="FW9" s="152" t="s">
        <v>56</v>
      </c>
      <c r="FX9" s="58"/>
      <c r="FY9" s="58"/>
    </row>
    <row r="10" spans="1:181" ht="15.5">
      <c r="A10" s="132" t="s">
        <v>36</v>
      </c>
      <c r="B10" s="130"/>
      <c r="C10" s="130"/>
      <c r="D10" s="130"/>
      <c r="E10" s="130"/>
      <c r="F10" s="130"/>
      <c r="G10" s="130"/>
      <c r="H10" s="130"/>
      <c r="I10" s="130"/>
      <c r="J10" s="130"/>
      <c r="K10" s="130"/>
      <c r="L10" s="130"/>
      <c r="M10" s="130"/>
      <c r="N10" s="130"/>
      <c r="O10" s="130"/>
      <c r="P10" s="130"/>
      <c r="Q10" s="130"/>
      <c r="R10" s="130"/>
      <c r="S10" s="130"/>
      <c r="T10" s="130"/>
      <c r="U10" s="130"/>
      <c r="V10" s="130"/>
      <c r="W10" s="106"/>
      <c r="X10" s="129" t="s">
        <v>36</v>
      </c>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87"/>
      <c r="AU10" s="129" t="s">
        <v>36</v>
      </c>
      <c r="AV10" s="130"/>
      <c r="AW10" s="130"/>
      <c r="AX10" s="130"/>
      <c r="AY10" s="130"/>
      <c r="AZ10" s="130"/>
      <c r="BA10" s="130"/>
      <c r="BB10" s="130"/>
      <c r="BC10" s="130"/>
      <c r="BD10" s="130"/>
      <c r="BE10" s="130"/>
      <c r="BF10" s="130"/>
      <c r="BG10" s="130"/>
      <c r="BH10" s="130"/>
      <c r="BI10" s="130"/>
      <c r="BJ10" s="130"/>
      <c r="BK10" s="130"/>
      <c r="BL10" s="130"/>
      <c r="BM10" s="130"/>
      <c r="BN10" s="130"/>
      <c r="BO10" s="130"/>
      <c r="BP10" s="157"/>
      <c r="BQ10" s="129" t="s">
        <v>36</v>
      </c>
      <c r="BR10" s="130"/>
      <c r="BS10" s="130"/>
      <c r="BT10" s="130"/>
      <c r="BU10" s="130"/>
      <c r="BV10" s="130"/>
      <c r="BW10" s="157"/>
      <c r="BX10" s="129" t="s">
        <v>36</v>
      </c>
      <c r="BY10" s="130"/>
      <c r="BZ10" s="130"/>
      <c r="CA10" s="130"/>
      <c r="CB10" s="130"/>
      <c r="CC10" s="130"/>
      <c r="CD10" s="157"/>
      <c r="CE10" s="129" t="s">
        <v>36</v>
      </c>
      <c r="CF10" s="130"/>
      <c r="CG10" s="130"/>
      <c r="CH10" s="130"/>
      <c r="CI10" s="157"/>
      <c r="CJ10" s="129" t="s">
        <v>36</v>
      </c>
      <c r="CK10" s="130"/>
      <c r="CL10" s="130"/>
      <c r="CM10" s="157"/>
      <c r="CN10" s="129" t="s">
        <v>57</v>
      </c>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06"/>
      <c r="DK10" s="129" t="s">
        <v>57</v>
      </c>
      <c r="DL10" s="130"/>
      <c r="DM10" s="130"/>
      <c r="DN10" s="130"/>
      <c r="DO10" s="130"/>
      <c r="DP10" s="130"/>
      <c r="DQ10" s="130"/>
      <c r="DR10" s="130"/>
      <c r="DS10" s="130"/>
      <c r="DT10" s="130"/>
      <c r="DU10" s="130"/>
      <c r="DV10" s="130"/>
      <c r="DW10" s="130"/>
      <c r="DX10" s="130"/>
      <c r="DY10" s="130"/>
      <c r="DZ10" s="130"/>
      <c r="EA10" s="130"/>
      <c r="EB10" s="130"/>
      <c r="EC10" s="130"/>
      <c r="ED10" s="130"/>
      <c r="EE10" s="130"/>
      <c r="EF10" s="130"/>
      <c r="EH10" s="129" t="s">
        <v>57</v>
      </c>
      <c r="EI10" s="130"/>
      <c r="EJ10" s="130"/>
      <c r="EK10" s="130"/>
      <c r="EL10" s="130"/>
      <c r="EM10" s="130"/>
      <c r="EN10" s="130"/>
      <c r="EO10" s="130"/>
      <c r="EP10" s="130"/>
      <c r="EQ10" s="130"/>
      <c r="ER10" s="130"/>
      <c r="ES10" s="130"/>
      <c r="ET10" s="130"/>
      <c r="EU10" s="130"/>
      <c r="EV10" s="130"/>
      <c r="EW10" s="130"/>
      <c r="EX10" s="130"/>
      <c r="EY10" s="130"/>
      <c r="EZ10" s="130"/>
      <c r="FA10" s="130"/>
      <c r="FB10" s="130"/>
      <c r="FC10" s="157"/>
      <c r="FD10" s="129" t="s">
        <v>57</v>
      </c>
      <c r="FE10" s="130"/>
      <c r="FF10" s="130"/>
      <c r="FG10" s="130"/>
      <c r="FH10" s="130"/>
      <c r="FI10" s="130"/>
      <c r="FJ10" s="157"/>
      <c r="FK10" s="129" t="s">
        <v>57</v>
      </c>
      <c r="FL10" s="130"/>
      <c r="FM10" s="130"/>
      <c r="FN10" s="130"/>
      <c r="FO10" s="130"/>
      <c r="FP10" s="130"/>
      <c r="FQ10" s="157"/>
      <c r="FR10" s="129" t="s">
        <v>57</v>
      </c>
      <c r="FS10" s="130"/>
      <c r="FT10" s="130"/>
      <c r="FU10" s="130"/>
      <c r="FV10" s="157"/>
      <c r="FW10" s="129" t="s">
        <v>57</v>
      </c>
      <c r="FX10" s="130"/>
      <c r="FY10" s="130"/>
    </row>
    <row r="11" spans="1:181" ht="15.5">
      <c r="A11" s="27" t="s">
        <v>34</v>
      </c>
      <c r="B11" s="66">
        <v>1562</v>
      </c>
      <c r="C11" s="66">
        <v>6198</v>
      </c>
      <c r="D11" s="66">
        <v>4637</v>
      </c>
      <c r="E11" s="66">
        <v>3075</v>
      </c>
      <c r="F11" s="66">
        <v>1537</v>
      </c>
      <c r="G11" s="66">
        <v>5675</v>
      </c>
      <c r="H11" s="66">
        <v>4156</v>
      </c>
      <c r="I11" s="66">
        <v>2672</v>
      </c>
      <c r="J11" s="66">
        <v>1336</v>
      </c>
      <c r="K11" s="66">
        <v>5238</v>
      </c>
      <c r="L11" s="66">
        <v>3902</v>
      </c>
      <c r="M11" s="66">
        <v>2566</v>
      </c>
      <c r="N11" s="66">
        <v>1283</v>
      </c>
      <c r="O11" s="66">
        <v>4946</v>
      </c>
      <c r="P11" s="66">
        <v>3663</v>
      </c>
      <c r="Q11" s="66">
        <v>2380</v>
      </c>
      <c r="R11" s="66">
        <v>1190</v>
      </c>
      <c r="S11" s="66">
        <v>4620</v>
      </c>
      <c r="T11" s="66">
        <v>3430</v>
      </c>
      <c r="U11" s="66">
        <v>1167.068</v>
      </c>
      <c r="V11" s="66">
        <v>1817.23</v>
      </c>
      <c r="W11" s="106"/>
      <c r="X11" s="27" t="s">
        <v>34</v>
      </c>
      <c r="Y11" s="66">
        <v>302</v>
      </c>
      <c r="Z11" s="66">
        <v>1186</v>
      </c>
      <c r="AA11" s="66">
        <v>884</v>
      </c>
      <c r="AB11" s="66">
        <v>583</v>
      </c>
      <c r="AC11" s="66">
        <v>291</v>
      </c>
      <c r="AD11" s="66">
        <v>1117</v>
      </c>
      <c r="AE11" s="66">
        <v>825</v>
      </c>
      <c r="AF11" s="66">
        <v>534</v>
      </c>
      <c r="AG11" s="66">
        <v>267</v>
      </c>
      <c r="AH11" s="66">
        <v>1026</v>
      </c>
      <c r="AI11" s="66">
        <v>759</v>
      </c>
      <c r="AJ11" s="66">
        <v>492</v>
      </c>
      <c r="AK11" s="66">
        <v>246</v>
      </c>
      <c r="AL11" s="66">
        <v>954</v>
      </c>
      <c r="AM11" s="66">
        <v>708</v>
      </c>
      <c r="AN11" s="66">
        <v>461</v>
      </c>
      <c r="AO11" s="66">
        <v>231</v>
      </c>
      <c r="AP11" s="66">
        <v>992.51800000000003</v>
      </c>
      <c r="AQ11" s="66">
        <v>762</v>
      </c>
      <c r="AR11" s="66">
        <v>531.25</v>
      </c>
      <c r="AS11" s="66">
        <v>265.625</v>
      </c>
      <c r="AT11" s="106"/>
      <c r="AU11" s="27" t="s">
        <v>34</v>
      </c>
      <c r="AV11" s="66">
        <v>13611.051929889161</v>
      </c>
      <c r="AW11" s="66">
        <v>53806.634278513506</v>
      </c>
      <c r="AX11" s="66">
        <v>40195.582350329991</v>
      </c>
      <c r="AY11" s="66">
        <v>26545.380510649517</v>
      </c>
      <c r="AZ11" s="66">
        <v>13270.307419623472</v>
      </c>
      <c r="BA11" s="66">
        <v>50497.364000000001</v>
      </c>
      <c r="BB11" s="66">
        <v>37231.701999999997</v>
      </c>
      <c r="BC11" s="66">
        <v>23973.223999999998</v>
      </c>
      <c r="BD11" s="66">
        <v>11986.6</v>
      </c>
      <c r="BE11" s="66">
        <v>46498.381999999998</v>
      </c>
      <c r="BF11" s="66">
        <v>34512.120000000003</v>
      </c>
      <c r="BG11" s="66">
        <v>22492.81</v>
      </c>
      <c r="BH11" s="66">
        <v>11204.208000000001</v>
      </c>
      <c r="BI11" s="66">
        <v>42848.9</v>
      </c>
      <c r="BJ11" s="66">
        <v>31711.445</v>
      </c>
      <c r="BK11" s="66">
        <v>20832.705999999998</v>
      </c>
      <c r="BL11" s="66">
        <v>10416.507</v>
      </c>
      <c r="BM11" s="66">
        <v>23612</v>
      </c>
      <c r="BN11" s="66">
        <v>13380.587</v>
      </c>
      <c r="BO11" s="66">
        <v>3113.6689999999999</v>
      </c>
      <c r="BP11" s="68"/>
      <c r="BQ11" s="27" t="s">
        <v>34</v>
      </c>
      <c r="BR11" s="66">
        <v>0</v>
      </c>
      <c r="BS11" s="66">
        <v>0</v>
      </c>
      <c r="BT11" s="66">
        <v>0</v>
      </c>
      <c r="BU11" s="66">
        <v>0</v>
      </c>
      <c r="BV11" s="66">
        <v>0</v>
      </c>
      <c r="BW11" s="68"/>
      <c r="BX11" s="27" t="s">
        <v>34</v>
      </c>
      <c r="BY11" s="66"/>
      <c r="BZ11" s="66"/>
      <c r="CA11" s="66"/>
      <c r="CB11" s="66"/>
      <c r="CC11" s="66"/>
      <c r="CD11" s="68"/>
      <c r="CE11" s="27" t="s">
        <v>34</v>
      </c>
      <c r="CF11" s="66"/>
      <c r="CG11" s="66"/>
      <c r="CH11" s="66"/>
      <c r="CI11" s="68"/>
      <c r="CJ11" s="27" t="s">
        <v>34</v>
      </c>
      <c r="CK11" s="66">
        <v>556.91354495348151</v>
      </c>
      <c r="CL11" s="66">
        <v>330.47564940000001</v>
      </c>
      <c r="CM11" s="68"/>
      <c r="CN11" s="27" t="s">
        <v>58</v>
      </c>
      <c r="CO11" s="66">
        <v>1562</v>
      </c>
      <c r="CP11" s="66">
        <v>6198</v>
      </c>
      <c r="CQ11" s="66">
        <v>4637</v>
      </c>
      <c r="CR11" s="66">
        <v>3075</v>
      </c>
      <c r="CS11" s="66">
        <v>1537</v>
      </c>
      <c r="CT11" s="66">
        <v>5675</v>
      </c>
      <c r="CU11" s="66">
        <v>4156</v>
      </c>
      <c r="CV11" s="66">
        <v>2672</v>
      </c>
      <c r="CW11" s="66">
        <v>1336</v>
      </c>
      <c r="CX11" s="66">
        <v>5238</v>
      </c>
      <c r="CY11" s="66">
        <v>3902</v>
      </c>
      <c r="CZ11" s="66">
        <v>2566</v>
      </c>
      <c r="DA11" s="66">
        <v>1283</v>
      </c>
      <c r="DB11" s="66">
        <v>4946</v>
      </c>
      <c r="DC11" s="66">
        <v>3663</v>
      </c>
      <c r="DD11" s="66">
        <v>2380</v>
      </c>
      <c r="DE11" s="66">
        <v>1190</v>
      </c>
      <c r="DF11" s="66">
        <v>4620</v>
      </c>
      <c r="DG11" s="66">
        <v>3430</v>
      </c>
      <c r="DH11" s="66">
        <v>1167.068</v>
      </c>
      <c r="DI11" s="66">
        <v>1817.23</v>
      </c>
      <c r="DJ11" s="106"/>
      <c r="DK11" s="27" t="s">
        <v>58</v>
      </c>
      <c r="DL11" s="66">
        <v>302</v>
      </c>
      <c r="DM11" s="66">
        <v>1186</v>
      </c>
      <c r="DN11" s="66">
        <v>884</v>
      </c>
      <c r="DO11" s="66">
        <v>583</v>
      </c>
      <c r="DP11" s="66">
        <v>291</v>
      </c>
      <c r="DQ11" s="66">
        <v>1117</v>
      </c>
      <c r="DR11" s="66">
        <v>825</v>
      </c>
      <c r="DS11" s="66">
        <v>534</v>
      </c>
      <c r="DT11" s="66">
        <v>267</v>
      </c>
      <c r="DU11" s="66">
        <v>1026</v>
      </c>
      <c r="DV11" s="66">
        <v>759</v>
      </c>
      <c r="DW11" s="66">
        <v>492</v>
      </c>
      <c r="DX11" s="66">
        <v>246</v>
      </c>
      <c r="DY11" s="66">
        <v>954</v>
      </c>
      <c r="DZ11" s="66">
        <v>708</v>
      </c>
      <c r="EA11" s="66">
        <v>461</v>
      </c>
      <c r="EB11" s="66">
        <v>231</v>
      </c>
      <c r="EC11" s="66">
        <v>992.51800000000003</v>
      </c>
      <c r="ED11" s="66">
        <v>762</v>
      </c>
      <c r="EE11" s="66">
        <v>531.25</v>
      </c>
      <c r="EF11" s="66">
        <v>265.625</v>
      </c>
      <c r="EG11" s="106"/>
      <c r="EH11" s="27" t="s">
        <v>58</v>
      </c>
      <c r="EI11" s="66">
        <v>13611.051929889161</v>
      </c>
      <c r="EJ11" s="66">
        <v>53806.634278513506</v>
      </c>
      <c r="EK11" s="66">
        <v>40195.582350329991</v>
      </c>
      <c r="EL11" s="66">
        <v>26545.380510649517</v>
      </c>
      <c r="EM11" s="66">
        <v>13270.307419623472</v>
      </c>
      <c r="EN11" s="66">
        <v>50497.364000000001</v>
      </c>
      <c r="EO11" s="66">
        <v>37231.701999999997</v>
      </c>
      <c r="EP11" s="66">
        <v>23973.223999999998</v>
      </c>
      <c r="EQ11" s="66">
        <v>11986.6</v>
      </c>
      <c r="ER11" s="66">
        <v>46498.381999999998</v>
      </c>
      <c r="ES11" s="66">
        <v>34512.120000000003</v>
      </c>
      <c r="ET11" s="66">
        <v>22492.81</v>
      </c>
      <c r="EU11" s="66">
        <v>11204.208000000001</v>
      </c>
      <c r="EV11" s="66">
        <v>42848.9</v>
      </c>
      <c r="EW11" s="66">
        <v>31711.445</v>
      </c>
      <c r="EX11" s="66">
        <v>20832.705999999998</v>
      </c>
      <c r="EY11" s="66">
        <v>10416.507</v>
      </c>
      <c r="EZ11" s="66">
        <v>23612</v>
      </c>
      <c r="FA11" s="66">
        <v>13380.587</v>
      </c>
      <c r="FB11" s="66">
        <v>3113.6689999999999</v>
      </c>
      <c r="FC11" s="68"/>
      <c r="FD11" s="27" t="s">
        <v>58</v>
      </c>
      <c r="FE11" s="66">
        <v>0</v>
      </c>
      <c r="FF11" s="66">
        <v>0</v>
      </c>
      <c r="FG11" s="66">
        <v>0</v>
      </c>
      <c r="FH11" s="66">
        <v>0</v>
      </c>
      <c r="FI11" s="66">
        <v>0</v>
      </c>
      <c r="FJ11" s="68"/>
      <c r="FK11" s="27" t="s">
        <v>58</v>
      </c>
      <c r="FL11" s="66"/>
      <c r="FM11" s="66"/>
      <c r="FN11" s="66"/>
      <c r="FO11" s="66"/>
      <c r="FP11" s="66"/>
      <c r="FQ11" s="68"/>
      <c r="FR11" s="27" t="s">
        <v>58</v>
      </c>
      <c r="FS11" s="66"/>
      <c r="FT11" s="66"/>
      <c r="FU11" s="66"/>
      <c r="FV11" s="68"/>
      <c r="FW11" s="27" t="s">
        <v>58</v>
      </c>
      <c r="FX11" s="66">
        <v>556.91354495348151</v>
      </c>
      <c r="FY11" s="66">
        <v>330.47564940000001</v>
      </c>
    </row>
    <row r="12" spans="1:181" ht="15.5">
      <c r="A12" s="132" t="s">
        <v>217</v>
      </c>
      <c r="B12" s="131">
        <v>978</v>
      </c>
      <c r="C12" s="131">
        <v>4041</v>
      </c>
      <c r="D12" s="131">
        <v>3068</v>
      </c>
      <c r="E12" s="131">
        <v>2078</v>
      </c>
      <c r="F12" s="131">
        <v>1048.3152700000001</v>
      </c>
      <c r="G12" s="131">
        <v>3411.9859999999999</v>
      </c>
      <c r="H12" s="131">
        <v>2535.3870000000002</v>
      </c>
      <c r="I12" s="131">
        <v>1666.662</v>
      </c>
      <c r="J12" s="131">
        <v>826.42</v>
      </c>
      <c r="K12" s="131">
        <v>11436</v>
      </c>
      <c r="L12" s="131">
        <v>7220</v>
      </c>
      <c r="M12" s="131">
        <v>5171</v>
      </c>
      <c r="N12" s="131">
        <v>2176</v>
      </c>
      <c r="O12" s="131">
        <v>10146</v>
      </c>
      <c r="P12" s="131">
        <v>8081</v>
      </c>
      <c r="Q12" s="131">
        <v>1660</v>
      </c>
      <c r="R12" s="131">
        <v>839</v>
      </c>
      <c r="S12" s="131">
        <v>8776</v>
      </c>
      <c r="T12" s="131">
        <v>8189</v>
      </c>
      <c r="U12" s="131">
        <v>1853</v>
      </c>
      <c r="V12" s="131">
        <v>973</v>
      </c>
      <c r="W12" s="106"/>
      <c r="X12" s="132" t="s">
        <v>217</v>
      </c>
      <c r="Y12" s="131">
        <v>1513</v>
      </c>
      <c r="Z12" s="131">
        <v>6039</v>
      </c>
      <c r="AA12" s="131">
        <v>4532</v>
      </c>
      <c r="AB12" s="131">
        <v>3021</v>
      </c>
      <c r="AC12" s="131">
        <v>1508.3085599999999</v>
      </c>
      <c r="AD12" s="131">
        <v>5958.826</v>
      </c>
      <c r="AE12" s="131">
        <v>4452.2740000000003</v>
      </c>
      <c r="AF12" s="131">
        <v>2951.886</v>
      </c>
      <c r="AG12" s="131">
        <v>1461.7</v>
      </c>
      <c r="AH12" s="131">
        <v>15774</v>
      </c>
      <c r="AI12" s="131">
        <v>11896</v>
      </c>
      <c r="AJ12" s="131">
        <v>8851</v>
      </c>
      <c r="AK12" s="131">
        <v>4582</v>
      </c>
      <c r="AL12" s="131">
        <v>13641</v>
      </c>
      <c r="AM12" s="131">
        <v>10816</v>
      </c>
      <c r="AN12" s="131">
        <v>2476</v>
      </c>
      <c r="AO12" s="131">
        <v>1241</v>
      </c>
      <c r="AP12" s="131">
        <v>-4248.4549999999999</v>
      </c>
      <c r="AQ12" s="131">
        <v>-5184</v>
      </c>
      <c r="AR12" s="131">
        <v>-6561.366</v>
      </c>
      <c r="AS12" s="131">
        <v>1499.796</v>
      </c>
      <c r="AT12" s="106"/>
      <c r="AU12" s="132" t="s">
        <v>217</v>
      </c>
      <c r="AV12" s="131">
        <v>35105.622943585018</v>
      </c>
      <c r="AW12" s="131">
        <v>148544.21205804043</v>
      </c>
      <c r="AX12" s="131">
        <v>113111.12816022319</v>
      </c>
      <c r="AY12" s="131">
        <v>76833.375521134265</v>
      </c>
      <c r="AZ12" s="131">
        <v>38914.691867976115</v>
      </c>
      <c r="BA12" s="131">
        <v>160544.27900000001</v>
      </c>
      <c r="BB12" s="131">
        <v>120692.302</v>
      </c>
      <c r="BC12" s="131">
        <v>80460.748999999996</v>
      </c>
      <c r="BD12" s="131">
        <v>40148.800000000003</v>
      </c>
      <c r="BE12" s="131">
        <v>395055.37199999997</v>
      </c>
      <c r="BF12" s="131">
        <v>257674.74</v>
      </c>
      <c r="BG12" s="131">
        <v>174956.88</v>
      </c>
      <c r="BH12" s="131">
        <v>89248.27</v>
      </c>
      <c r="BI12" s="131">
        <v>361499.49800000002</v>
      </c>
      <c r="BJ12" s="131">
        <v>283507.74599999998</v>
      </c>
      <c r="BK12" s="131">
        <v>78539.644</v>
      </c>
      <c r="BL12" s="131">
        <v>39336.591999999997</v>
      </c>
      <c r="BM12" s="131">
        <v>254386</v>
      </c>
      <c r="BN12" s="131">
        <v>214083.535</v>
      </c>
      <c r="BO12" s="131">
        <v>12795.571</v>
      </c>
      <c r="BP12" s="68"/>
      <c r="BQ12" s="132" t="s">
        <v>217</v>
      </c>
      <c r="BR12" s="131">
        <v>134.983665</v>
      </c>
      <c r="BS12" s="131">
        <v>91</v>
      </c>
      <c r="BT12" s="131">
        <v>13</v>
      </c>
      <c r="BU12" s="131">
        <v>3</v>
      </c>
      <c r="BV12" s="131">
        <v>0</v>
      </c>
      <c r="BW12" s="68"/>
      <c r="BX12" s="132" t="s">
        <v>217</v>
      </c>
      <c r="BY12" s="131">
        <v>212.60293999999999</v>
      </c>
      <c r="BZ12" s="131">
        <v>98</v>
      </c>
      <c r="CA12" s="131">
        <v>18</v>
      </c>
      <c r="CB12" s="131">
        <v>5</v>
      </c>
      <c r="CC12" s="131">
        <v>0</v>
      </c>
      <c r="CD12" s="68"/>
      <c r="CE12" s="132" t="s">
        <v>217</v>
      </c>
      <c r="CF12" s="131">
        <v>263.94267000000002</v>
      </c>
      <c r="CG12" s="131">
        <v>157</v>
      </c>
      <c r="CH12" s="131">
        <v>8</v>
      </c>
      <c r="CI12" s="68"/>
      <c r="CJ12" s="132" t="s">
        <v>217</v>
      </c>
      <c r="CK12" s="131">
        <v>2791.8547054499995</v>
      </c>
      <c r="CL12" s="131">
        <v>802.45137339999997</v>
      </c>
      <c r="CM12" s="68"/>
      <c r="CN12" s="132" t="s">
        <v>219</v>
      </c>
      <c r="CO12" s="131">
        <v>978</v>
      </c>
      <c r="CP12" s="131">
        <v>4041</v>
      </c>
      <c r="CQ12" s="131">
        <v>3068</v>
      </c>
      <c r="CR12" s="131">
        <v>2078</v>
      </c>
      <c r="CS12" s="131">
        <v>1048.3152700000001</v>
      </c>
      <c r="CT12" s="131">
        <v>3411.9859999999999</v>
      </c>
      <c r="CU12" s="131">
        <v>2535.3870000000002</v>
      </c>
      <c r="CV12" s="131">
        <v>1666.662</v>
      </c>
      <c r="CW12" s="131">
        <v>826.42</v>
      </c>
      <c r="CX12" s="131">
        <v>11436</v>
      </c>
      <c r="CY12" s="131">
        <v>7220</v>
      </c>
      <c r="CZ12" s="131">
        <v>5171</v>
      </c>
      <c r="DA12" s="131">
        <v>2176</v>
      </c>
      <c r="DB12" s="131">
        <v>10146</v>
      </c>
      <c r="DC12" s="131">
        <v>8081</v>
      </c>
      <c r="DD12" s="131">
        <v>1660</v>
      </c>
      <c r="DE12" s="131">
        <v>839</v>
      </c>
      <c r="DF12" s="131">
        <v>8776</v>
      </c>
      <c r="DG12" s="131">
        <v>8189</v>
      </c>
      <c r="DH12" s="131">
        <v>1853</v>
      </c>
      <c r="DI12" s="131">
        <v>973</v>
      </c>
      <c r="DJ12" s="106"/>
      <c r="DK12" s="132" t="s">
        <v>219</v>
      </c>
      <c r="DL12" s="131">
        <v>1513</v>
      </c>
      <c r="DM12" s="131">
        <v>6039</v>
      </c>
      <c r="DN12" s="131">
        <v>4532</v>
      </c>
      <c r="DO12" s="131">
        <v>3021</v>
      </c>
      <c r="DP12" s="131">
        <v>1508.3085599999999</v>
      </c>
      <c r="DQ12" s="131">
        <v>5958.826</v>
      </c>
      <c r="DR12" s="131">
        <v>4452.2740000000003</v>
      </c>
      <c r="DS12" s="131">
        <v>2951.886</v>
      </c>
      <c r="DT12" s="131">
        <v>1461.7</v>
      </c>
      <c r="DU12" s="131">
        <v>15774</v>
      </c>
      <c r="DV12" s="131">
        <v>11896</v>
      </c>
      <c r="DW12" s="131">
        <v>8851</v>
      </c>
      <c r="DX12" s="131">
        <v>4582</v>
      </c>
      <c r="DY12" s="131">
        <v>13641</v>
      </c>
      <c r="DZ12" s="131">
        <v>10816</v>
      </c>
      <c r="EA12" s="131">
        <v>2476</v>
      </c>
      <c r="EB12" s="131">
        <v>1241</v>
      </c>
      <c r="EC12" s="131">
        <v>-4248.4549999999999</v>
      </c>
      <c r="ED12" s="131">
        <v>-5184</v>
      </c>
      <c r="EE12" s="131">
        <v>-6561.366</v>
      </c>
      <c r="EF12" s="131">
        <v>1499.796</v>
      </c>
      <c r="EG12" s="106"/>
      <c r="EH12" s="132" t="s">
        <v>219</v>
      </c>
      <c r="EI12" s="131">
        <v>35105.622943585018</v>
      </c>
      <c r="EJ12" s="131">
        <v>148544.21205804043</v>
      </c>
      <c r="EK12" s="131">
        <v>113111.12816022319</v>
      </c>
      <c r="EL12" s="131">
        <v>76833.375521134265</v>
      </c>
      <c r="EM12" s="131">
        <v>38914.691867976115</v>
      </c>
      <c r="EN12" s="131">
        <v>160544.27900000001</v>
      </c>
      <c r="EO12" s="131">
        <v>120692.302</v>
      </c>
      <c r="EP12" s="131">
        <v>80460.748999999996</v>
      </c>
      <c r="EQ12" s="131">
        <v>40148.800000000003</v>
      </c>
      <c r="ER12" s="131">
        <v>395055.37199999997</v>
      </c>
      <c r="ES12" s="131">
        <v>257674.74</v>
      </c>
      <c r="ET12" s="131">
        <v>174956.88</v>
      </c>
      <c r="EU12" s="131">
        <v>89248.27</v>
      </c>
      <c r="EV12" s="131">
        <v>361499.49800000002</v>
      </c>
      <c r="EW12" s="131">
        <v>283507.74599999998</v>
      </c>
      <c r="EX12" s="131">
        <v>78539.644</v>
      </c>
      <c r="EY12" s="131">
        <v>39336.591999999997</v>
      </c>
      <c r="EZ12" s="131">
        <v>254386</v>
      </c>
      <c r="FA12" s="131">
        <v>214083.535</v>
      </c>
      <c r="FB12" s="131">
        <v>12795.571</v>
      </c>
      <c r="FC12" s="68"/>
      <c r="FD12" s="132" t="s">
        <v>219</v>
      </c>
      <c r="FE12" s="131">
        <v>134.983665</v>
      </c>
      <c r="FF12" s="131">
        <v>91</v>
      </c>
      <c r="FG12" s="131">
        <v>13</v>
      </c>
      <c r="FH12" s="131">
        <v>3</v>
      </c>
      <c r="FI12" s="131">
        <v>0</v>
      </c>
      <c r="FJ12" s="68"/>
      <c r="FK12" s="132" t="s">
        <v>219</v>
      </c>
      <c r="FL12" s="131">
        <v>212.60293999999999</v>
      </c>
      <c r="FM12" s="131">
        <v>98</v>
      </c>
      <c r="FN12" s="131">
        <v>18</v>
      </c>
      <c r="FO12" s="131">
        <v>5</v>
      </c>
      <c r="FP12" s="131">
        <v>0</v>
      </c>
      <c r="FQ12" s="68"/>
      <c r="FR12" s="132" t="s">
        <v>219</v>
      </c>
      <c r="FS12" s="131">
        <v>263.94267000000002</v>
      </c>
      <c r="FT12" s="131">
        <v>157</v>
      </c>
      <c r="FU12" s="131">
        <v>8</v>
      </c>
      <c r="FV12" s="68"/>
      <c r="FW12" s="132" t="s">
        <v>219</v>
      </c>
      <c r="FX12" s="131">
        <v>2791.8547054499995</v>
      </c>
      <c r="FY12" s="131">
        <v>802.45137339999997</v>
      </c>
    </row>
    <row r="13" spans="1:181" ht="15.5">
      <c r="A13" s="27" t="s">
        <v>315</v>
      </c>
      <c r="B13" s="66">
        <v>1266</v>
      </c>
      <c r="C13" s="66">
        <v>-748</v>
      </c>
      <c r="D13" s="66">
        <v>-1604</v>
      </c>
      <c r="E13" s="66">
        <v>-675</v>
      </c>
      <c r="F13" s="66">
        <v>1090.2728100000002</v>
      </c>
      <c r="G13" s="66">
        <v>5509.8540000000003</v>
      </c>
      <c r="H13" s="66">
        <v>5263.8689999999997</v>
      </c>
      <c r="I13" s="66">
        <v>3794.59</v>
      </c>
      <c r="J13" s="66">
        <v>2394.337</v>
      </c>
      <c r="K13" s="66">
        <v>0</v>
      </c>
      <c r="L13" s="66">
        <v>0</v>
      </c>
      <c r="M13" s="66">
        <v>0</v>
      </c>
      <c r="N13" s="66">
        <v>0</v>
      </c>
      <c r="O13" s="66">
        <v>0</v>
      </c>
      <c r="P13" s="66">
        <v>0</v>
      </c>
      <c r="Q13" s="66">
        <v>0</v>
      </c>
      <c r="R13" s="66">
        <v>0</v>
      </c>
      <c r="S13" s="66">
        <v>0</v>
      </c>
      <c r="T13" s="66">
        <v>0</v>
      </c>
      <c r="U13" s="66">
        <v>0</v>
      </c>
      <c r="V13" s="66">
        <v>0</v>
      </c>
      <c r="W13" s="106"/>
      <c r="X13" s="27" t="s">
        <v>315</v>
      </c>
      <c r="Y13" s="66">
        <v>1159</v>
      </c>
      <c r="Z13" s="66">
        <v>3002</v>
      </c>
      <c r="AA13" s="66">
        <v>2072</v>
      </c>
      <c r="AB13" s="66">
        <v>1908</v>
      </c>
      <c r="AC13" s="66">
        <v>1116.87664</v>
      </c>
      <c r="AD13" s="66">
        <v>6880.6719999999996</v>
      </c>
      <c r="AE13" s="66">
        <v>6316.3540000000003</v>
      </c>
      <c r="AF13" s="66">
        <v>4927.308</v>
      </c>
      <c r="AG13" s="66">
        <v>3355.8</v>
      </c>
      <c r="AH13" s="66">
        <v>0</v>
      </c>
      <c r="AI13" s="66">
        <v>0</v>
      </c>
      <c r="AJ13" s="66">
        <v>0</v>
      </c>
      <c r="AK13" s="66">
        <v>0</v>
      </c>
      <c r="AL13" s="66">
        <v>0</v>
      </c>
      <c r="AM13" s="66">
        <v>0</v>
      </c>
      <c r="AN13" s="66">
        <v>0</v>
      </c>
      <c r="AO13" s="66">
        <v>0</v>
      </c>
      <c r="AP13" s="66">
        <v>0</v>
      </c>
      <c r="AQ13" s="66">
        <v>0</v>
      </c>
      <c r="AR13" s="66">
        <v>0</v>
      </c>
      <c r="AS13" s="66">
        <v>0</v>
      </c>
      <c r="AT13" s="106"/>
      <c r="AU13" s="27" t="s">
        <v>315</v>
      </c>
      <c r="AV13" s="66">
        <v>35181.126816453565</v>
      </c>
      <c r="AW13" s="66">
        <v>-7816.2913103847095</v>
      </c>
      <c r="AX13" s="66">
        <v>-32458.942516976036</v>
      </c>
      <c r="AY13" s="66">
        <v>-11961.654180073649</v>
      </c>
      <c r="AZ13" s="66">
        <v>29907.189204840779</v>
      </c>
      <c r="BA13" s="66">
        <v>168789.728</v>
      </c>
      <c r="BB13" s="66">
        <v>159777.16800000001</v>
      </c>
      <c r="BC13" s="66">
        <v>116237.155</v>
      </c>
      <c r="BD13" s="66">
        <v>76895.3</v>
      </c>
      <c r="BE13" s="66">
        <v>0</v>
      </c>
      <c r="BF13" s="66">
        <v>0</v>
      </c>
      <c r="BG13" s="66">
        <v>0</v>
      </c>
      <c r="BH13" s="66">
        <v>0</v>
      </c>
      <c r="BI13" s="66">
        <v>0</v>
      </c>
      <c r="BJ13" s="66">
        <v>0</v>
      </c>
      <c r="BK13" s="66">
        <v>0</v>
      </c>
      <c r="BL13" s="66">
        <v>0</v>
      </c>
      <c r="BM13" s="66">
        <v>0</v>
      </c>
      <c r="BN13" s="66">
        <v>0</v>
      </c>
      <c r="BO13" s="66">
        <v>0</v>
      </c>
      <c r="BP13" s="68"/>
      <c r="BQ13" s="27" t="s">
        <v>315</v>
      </c>
      <c r="BR13" s="66">
        <v>0</v>
      </c>
      <c r="BS13" s="66">
        <v>0</v>
      </c>
      <c r="BT13" s="66">
        <v>0</v>
      </c>
      <c r="BU13" s="66">
        <v>0</v>
      </c>
      <c r="BV13" s="66">
        <v>0</v>
      </c>
      <c r="BW13" s="68"/>
      <c r="BX13" s="27" t="s">
        <v>315</v>
      </c>
      <c r="BY13" s="66"/>
      <c r="BZ13" s="66"/>
      <c r="CA13" s="66"/>
      <c r="CB13" s="66"/>
      <c r="CC13" s="66"/>
      <c r="CD13" s="68"/>
      <c r="CE13" s="27" t="s">
        <v>315</v>
      </c>
      <c r="CF13" s="66"/>
      <c r="CG13" s="66"/>
      <c r="CH13" s="66"/>
      <c r="CI13" s="68"/>
      <c r="CJ13" s="27" t="s">
        <v>315</v>
      </c>
      <c r="CK13" s="66">
        <v>1887.98</v>
      </c>
      <c r="CL13" s="66">
        <v>493.93</v>
      </c>
      <c r="CM13" s="68"/>
      <c r="CN13" s="27" t="s">
        <v>316</v>
      </c>
      <c r="CO13" s="66">
        <v>1266</v>
      </c>
      <c r="CP13" s="66">
        <v>-748</v>
      </c>
      <c r="CQ13" s="66">
        <v>-1604</v>
      </c>
      <c r="CR13" s="66">
        <v>-675</v>
      </c>
      <c r="CS13" s="66">
        <v>1090.2728100000002</v>
      </c>
      <c r="CT13" s="66">
        <v>5509.8540000000003</v>
      </c>
      <c r="CU13" s="66">
        <v>5263.8689999999997</v>
      </c>
      <c r="CV13" s="66">
        <v>3794.59</v>
      </c>
      <c r="CW13" s="66">
        <v>2394.337</v>
      </c>
      <c r="CX13" s="66">
        <v>0</v>
      </c>
      <c r="CY13" s="66">
        <v>0</v>
      </c>
      <c r="CZ13" s="66">
        <v>0</v>
      </c>
      <c r="DA13" s="66">
        <v>0</v>
      </c>
      <c r="DB13" s="66">
        <v>0</v>
      </c>
      <c r="DC13" s="66">
        <v>0</v>
      </c>
      <c r="DD13" s="66">
        <v>0</v>
      </c>
      <c r="DE13" s="66">
        <v>0</v>
      </c>
      <c r="DF13" s="66">
        <v>0</v>
      </c>
      <c r="DG13" s="66">
        <v>0</v>
      </c>
      <c r="DH13" s="66">
        <v>0</v>
      </c>
      <c r="DI13" s="66">
        <v>0</v>
      </c>
      <c r="DJ13" s="106"/>
      <c r="DK13" s="27" t="s">
        <v>316</v>
      </c>
      <c r="DL13" s="66">
        <v>1159</v>
      </c>
      <c r="DM13" s="66">
        <v>3002</v>
      </c>
      <c r="DN13" s="66">
        <v>2072</v>
      </c>
      <c r="DO13" s="66">
        <v>1908</v>
      </c>
      <c r="DP13" s="66">
        <v>1116.87664</v>
      </c>
      <c r="DQ13" s="66">
        <v>6880.6719999999996</v>
      </c>
      <c r="DR13" s="66">
        <v>6316.3540000000003</v>
      </c>
      <c r="DS13" s="66">
        <v>4927.308</v>
      </c>
      <c r="DT13" s="66">
        <v>3355.8</v>
      </c>
      <c r="DU13" s="66">
        <v>0</v>
      </c>
      <c r="DV13" s="66">
        <v>0</v>
      </c>
      <c r="DW13" s="66">
        <v>0</v>
      </c>
      <c r="DX13" s="66">
        <v>0</v>
      </c>
      <c r="DY13" s="66">
        <v>0</v>
      </c>
      <c r="DZ13" s="66">
        <v>0</v>
      </c>
      <c r="EA13" s="66">
        <v>0</v>
      </c>
      <c r="EB13" s="66">
        <v>0</v>
      </c>
      <c r="EC13" s="66">
        <v>0</v>
      </c>
      <c r="ED13" s="66">
        <v>0</v>
      </c>
      <c r="EE13" s="66">
        <v>0</v>
      </c>
      <c r="EF13" s="66">
        <v>0</v>
      </c>
      <c r="EG13" s="106"/>
      <c r="EH13" s="27" t="s">
        <v>316</v>
      </c>
      <c r="EI13" s="66">
        <v>35181.126816453565</v>
      </c>
      <c r="EJ13" s="66">
        <v>-7816.2913103847095</v>
      </c>
      <c r="EK13" s="66">
        <v>-32458.942516976036</v>
      </c>
      <c r="EL13" s="66">
        <v>-11961.654180073649</v>
      </c>
      <c r="EM13" s="66">
        <v>29907.189204840779</v>
      </c>
      <c r="EN13" s="66">
        <v>168789.728</v>
      </c>
      <c r="EO13" s="66">
        <v>159777.16800000001</v>
      </c>
      <c r="EP13" s="66">
        <v>116237.155</v>
      </c>
      <c r="EQ13" s="66">
        <v>76895.3</v>
      </c>
      <c r="ER13" s="66">
        <v>0</v>
      </c>
      <c r="ES13" s="66">
        <v>0</v>
      </c>
      <c r="ET13" s="66">
        <v>0</v>
      </c>
      <c r="EU13" s="66">
        <v>0</v>
      </c>
      <c r="EV13" s="66">
        <v>0</v>
      </c>
      <c r="EW13" s="66">
        <v>0</v>
      </c>
      <c r="EX13" s="66">
        <v>0</v>
      </c>
      <c r="EY13" s="66">
        <v>0</v>
      </c>
      <c r="EZ13" s="66">
        <v>0</v>
      </c>
      <c r="FA13" s="66">
        <v>0</v>
      </c>
      <c r="FB13" s="66">
        <v>0</v>
      </c>
      <c r="FC13" s="68"/>
      <c r="FD13" s="27" t="s">
        <v>316</v>
      </c>
      <c r="FE13" s="66">
        <v>0</v>
      </c>
      <c r="FF13" s="66">
        <v>0</v>
      </c>
      <c r="FG13" s="66">
        <v>0</v>
      </c>
      <c r="FH13" s="66">
        <v>0</v>
      </c>
      <c r="FI13" s="66">
        <v>0</v>
      </c>
      <c r="FJ13" s="68"/>
      <c r="FK13" s="27" t="s">
        <v>316</v>
      </c>
      <c r="FL13" s="66"/>
      <c r="FM13" s="66"/>
      <c r="FN13" s="66"/>
      <c r="FO13" s="66"/>
      <c r="FP13" s="66"/>
      <c r="FQ13" s="68"/>
      <c r="FR13" s="27" t="s">
        <v>316</v>
      </c>
      <c r="FS13" s="66"/>
      <c r="FT13" s="66"/>
      <c r="FU13" s="66"/>
      <c r="FV13" s="68"/>
      <c r="FW13" s="27" t="s">
        <v>316</v>
      </c>
      <c r="FX13" s="66">
        <v>1887.98</v>
      </c>
      <c r="FY13" s="66">
        <v>493.93</v>
      </c>
    </row>
    <row r="14" spans="1:181" ht="15.5">
      <c r="A14" s="132" t="s">
        <v>158</v>
      </c>
      <c r="B14" s="131">
        <v>378</v>
      </c>
      <c r="C14" s="131">
        <v>905</v>
      </c>
      <c r="D14" s="131">
        <v>344</v>
      </c>
      <c r="E14" s="131">
        <v>13</v>
      </c>
      <c r="F14" s="131">
        <v>12</v>
      </c>
      <c r="G14" s="131">
        <v>11192</v>
      </c>
      <c r="H14" s="131">
        <v>8856</v>
      </c>
      <c r="I14" s="131">
        <v>5970</v>
      </c>
      <c r="J14" s="131">
        <v>1231</v>
      </c>
      <c r="K14" s="131">
        <v>838</v>
      </c>
      <c r="L14" s="131">
        <v>227</v>
      </c>
      <c r="M14" s="131">
        <v>79</v>
      </c>
      <c r="N14" s="131">
        <v>4</v>
      </c>
      <c r="O14" s="131">
        <v>0</v>
      </c>
      <c r="P14" s="131">
        <v>0</v>
      </c>
      <c r="Q14" s="131">
        <v>186</v>
      </c>
      <c r="R14" s="131">
        <v>93</v>
      </c>
      <c r="S14" s="131">
        <v>373</v>
      </c>
      <c r="T14" s="131">
        <v>11</v>
      </c>
      <c r="U14" s="131">
        <v>0</v>
      </c>
      <c r="V14" s="131">
        <v>0</v>
      </c>
      <c r="W14" s="106"/>
      <c r="X14" s="132" t="s">
        <v>158</v>
      </c>
      <c r="Y14" s="131"/>
      <c r="Z14" s="131">
        <v>0</v>
      </c>
      <c r="AA14" s="131">
        <v>0</v>
      </c>
      <c r="AB14" s="131">
        <v>0</v>
      </c>
      <c r="AC14" s="131">
        <v>0</v>
      </c>
      <c r="AD14" s="131">
        <v>97</v>
      </c>
      <c r="AE14" s="131">
        <v>97</v>
      </c>
      <c r="AF14" s="131">
        <v>0</v>
      </c>
      <c r="AG14" s="131">
        <v>0</v>
      </c>
      <c r="AH14" s="131">
        <v>0</v>
      </c>
      <c r="AI14" s="131">
        <v>0</v>
      </c>
      <c r="AJ14" s="131">
        <v>0</v>
      </c>
      <c r="AK14" s="131">
        <v>0</v>
      </c>
      <c r="AL14" s="131">
        <v>0</v>
      </c>
      <c r="AM14" s="131">
        <v>0</v>
      </c>
      <c r="AN14" s="131">
        <v>258</v>
      </c>
      <c r="AO14" s="131">
        <v>128</v>
      </c>
      <c r="AP14" s="131">
        <v>472.86700000000002</v>
      </c>
      <c r="AQ14" s="131">
        <v>35</v>
      </c>
      <c r="AR14" s="131">
        <v>34.024999999999999</v>
      </c>
      <c r="AS14" s="131">
        <v>33.250999999999998</v>
      </c>
      <c r="AT14" s="106"/>
      <c r="AU14" s="132" t="s">
        <v>158</v>
      </c>
      <c r="AV14" s="131">
        <v>4600.8327135949758</v>
      </c>
      <c r="AW14" s="131">
        <v>3229.3848234502066</v>
      </c>
      <c r="AX14" s="131">
        <v>973.85431366689056</v>
      </c>
      <c r="AY14" s="131">
        <v>591.55323081272627</v>
      </c>
      <c r="AZ14" s="131">
        <v>0</v>
      </c>
      <c r="BA14" s="131">
        <v>1588.8620000000001</v>
      </c>
      <c r="BB14" s="131">
        <v>3226.1350000000002</v>
      </c>
      <c r="BC14" s="131">
        <v>1868.04</v>
      </c>
      <c r="BD14" s="131">
        <v>185.2</v>
      </c>
      <c r="BE14" s="131">
        <v>5449.4639999999999</v>
      </c>
      <c r="BF14" s="131">
        <v>5375.02</v>
      </c>
      <c r="BG14" s="131">
        <v>5254.4</v>
      </c>
      <c r="BH14" s="131">
        <v>2918.69</v>
      </c>
      <c r="BI14" s="131">
        <v>20831.794000000002</v>
      </c>
      <c r="BJ14" s="131">
        <v>16733.895</v>
      </c>
      <c r="BK14" s="131">
        <v>11493.353999999999</v>
      </c>
      <c r="BL14" s="131">
        <v>6989.3090000000002</v>
      </c>
      <c r="BM14" s="131">
        <v>13128</v>
      </c>
      <c r="BN14" s="131">
        <v>8500.49</v>
      </c>
      <c r="BO14" s="131">
        <v>402.14800000000002</v>
      </c>
      <c r="BP14" s="68"/>
      <c r="BQ14" s="132" t="s">
        <v>158</v>
      </c>
      <c r="BR14" s="131">
        <v>1383.448785</v>
      </c>
      <c r="BS14" s="131">
        <v>4323</v>
      </c>
      <c r="BT14" s="131">
        <v>182</v>
      </c>
      <c r="BU14" s="131">
        <v>92</v>
      </c>
      <c r="BV14" s="131">
        <v>92</v>
      </c>
      <c r="BW14" s="68"/>
      <c r="BX14" s="132" t="s">
        <v>158</v>
      </c>
      <c r="BY14" s="131">
        <v>2085.2884750000003</v>
      </c>
      <c r="BZ14" s="131">
        <v>6336</v>
      </c>
      <c r="CA14" s="131">
        <v>280</v>
      </c>
      <c r="CB14" s="131">
        <v>137</v>
      </c>
      <c r="CC14" s="131">
        <v>137</v>
      </c>
      <c r="CD14" s="68"/>
      <c r="CE14" s="132" t="s">
        <v>158</v>
      </c>
      <c r="CF14" s="131">
        <v>4009.7400699999998</v>
      </c>
      <c r="CG14" s="131">
        <v>9545</v>
      </c>
      <c r="CH14" s="131">
        <v>0</v>
      </c>
      <c r="CI14" s="68"/>
      <c r="CJ14" s="132" t="s">
        <v>158</v>
      </c>
      <c r="CK14" s="131">
        <v>0</v>
      </c>
      <c r="CL14" s="131">
        <v>0</v>
      </c>
      <c r="CM14" s="68"/>
      <c r="CN14" s="132" t="s">
        <v>80</v>
      </c>
      <c r="CO14" s="131">
        <v>378</v>
      </c>
      <c r="CP14" s="131">
        <v>905</v>
      </c>
      <c r="CQ14" s="131">
        <v>344</v>
      </c>
      <c r="CR14" s="131">
        <v>13</v>
      </c>
      <c r="CS14" s="131">
        <v>12</v>
      </c>
      <c r="CT14" s="131">
        <v>11192</v>
      </c>
      <c r="CU14" s="131">
        <v>8856</v>
      </c>
      <c r="CV14" s="131">
        <v>5970</v>
      </c>
      <c r="CW14" s="131">
        <v>1231</v>
      </c>
      <c r="CX14" s="131">
        <v>838</v>
      </c>
      <c r="CY14" s="131">
        <v>227</v>
      </c>
      <c r="CZ14" s="131">
        <v>79</v>
      </c>
      <c r="DA14" s="131">
        <v>4</v>
      </c>
      <c r="DB14" s="131">
        <v>0</v>
      </c>
      <c r="DC14" s="131">
        <v>0</v>
      </c>
      <c r="DD14" s="131">
        <v>186</v>
      </c>
      <c r="DE14" s="131">
        <v>93</v>
      </c>
      <c r="DF14" s="131">
        <v>373</v>
      </c>
      <c r="DG14" s="131">
        <v>11</v>
      </c>
      <c r="DH14" s="131">
        <v>0</v>
      </c>
      <c r="DI14" s="131">
        <v>0</v>
      </c>
      <c r="DJ14" s="106"/>
      <c r="DK14" s="132" t="s">
        <v>80</v>
      </c>
      <c r="DL14" s="131">
        <v>0</v>
      </c>
      <c r="DM14" s="131">
        <v>0</v>
      </c>
      <c r="DN14" s="131">
        <v>0</v>
      </c>
      <c r="DO14" s="131">
        <v>0</v>
      </c>
      <c r="DP14" s="131">
        <v>0</v>
      </c>
      <c r="DQ14" s="131">
        <v>97</v>
      </c>
      <c r="DR14" s="131">
        <v>97</v>
      </c>
      <c r="DS14" s="131">
        <v>0</v>
      </c>
      <c r="DT14" s="131">
        <v>0</v>
      </c>
      <c r="DU14" s="131">
        <v>0</v>
      </c>
      <c r="DV14" s="131">
        <v>0</v>
      </c>
      <c r="DW14" s="131">
        <v>0</v>
      </c>
      <c r="DX14" s="131">
        <v>0</v>
      </c>
      <c r="DY14" s="131">
        <v>0</v>
      </c>
      <c r="DZ14" s="131">
        <v>0</v>
      </c>
      <c r="EA14" s="131">
        <v>258</v>
      </c>
      <c r="EB14" s="131">
        <v>128</v>
      </c>
      <c r="EC14" s="131">
        <v>472.86700000000002</v>
      </c>
      <c r="ED14" s="131">
        <v>35</v>
      </c>
      <c r="EE14" s="131">
        <v>34.024999999999999</v>
      </c>
      <c r="EF14" s="131">
        <v>33.250999999999998</v>
      </c>
      <c r="EG14" s="106"/>
      <c r="EH14" s="132" t="s">
        <v>151</v>
      </c>
      <c r="EI14" s="131">
        <v>4600.8327135949758</v>
      </c>
      <c r="EJ14" s="131">
        <v>3229.3848234502066</v>
      </c>
      <c r="EK14" s="131">
        <v>973.85431366689056</v>
      </c>
      <c r="EL14" s="131">
        <v>591.55323081272627</v>
      </c>
      <c r="EM14" s="131">
        <v>0</v>
      </c>
      <c r="EN14" s="131">
        <v>1588.8620000000001</v>
      </c>
      <c r="EO14" s="131">
        <v>3226.1350000000002</v>
      </c>
      <c r="EP14" s="131">
        <v>1868.04</v>
      </c>
      <c r="EQ14" s="131">
        <v>185.2</v>
      </c>
      <c r="ER14" s="131">
        <v>5449.4639999999999</v>
      </c>
      <c r="ES14" s="131">
        <v>5375.02</v>
      </c>
      <c r="ET14" s="131">
        <v>5254.4</v>
      </c>
      <c r="EU14" s="131">
        <v>2918.69</v>
      </c>
      <c r="EV14" s="131">
        <v>20831.794000000002</v>
      </c>
      <c r="EW14" s="131">
        <v>16733.895</v>
      </c>
      <c r="EX14" s="131">
        <v>11493.353999999999</v>
      </c>
      <c r="EY14" s="131">
        <v>6989.3090000000002</v>
      </c>
      <c r="EZ14" s="131">
        <v>13128</v>
      </c>
      <c r="FA14" s="131">
        <v>8500.49</v>
      </c>
      <c r="FB14" s="131">
        <v>402.14800000000002</v>
      </c>
      <c r="FC14" s="68"/>
      <c r="FD14" s="132" t="s">
        <v>151</v>
      </c>
      <c r="FE14" s="131">
        <v>1383.448785</v>
      </c>
      <c r="FF14" s="131">
        <v>4323</v>
      </c>
      <c r="FG14" s="131">
        <v>182</v>
      </c>
      <c r="FH14" s="131">
        <v>92</v>
      </c>
      <c r="FI14" s="131">
        <v>92</v>
      </c>
      <c r="FJ14" s="68"/>
      <c r="FK14" s="132" t="s">
        <v>151</v>
      </c>
      <c r="FL14" s="131">
        <v>2085.2884750000003</v>
      </c>
      <c r="FM14" s="131">
        <v>6336</v>
      </c>
      <c r="FN14" s="131">
        <v>280</v>
      </c>
      <c r="FO14" s="131">
        <v>137</v>
      </c>
      <c r="FP14" s="131">
        <v>137</v>
      </c>
      <c r="FQ14" s="68"/>
      <c r="FR14" s="132" t="s">
        <v>151</v>
      </c>
      <c r="FS14" s="131">
        <v>4009.7400699999998</v>
      </c>
      <c r="FT14" s="131">
        <v>9545</v>
      </c>
      <c r="FU14" s="131">
        <v>0</v>
      </c>
      <c r="FV14" s="68"/>
      <c r="FW14" s="132" t="s">
        <v>151</v>
      </c>
      <c r="FX14" s="131">
        <v>0</v>
      </c>
      <c r="FY14" s="131">
        <v>0</v>
      </c>
    </row>
    <row r="15" spans="1:181" ht="15.5">
      <c r="A15" s="27" t="s">
        <v>236</v>
      </c>
      <c r="B15" s="66">
        <v>651.84001999999998</v>
      </c>
      <c r="C15" s="66">
        <v>2713</v>
      </c>
      <c r="D15" s="66">
        <v>1752</v>
      </c>
      <c r="E15" s="66">
        <v>1101</v>
      </c>
      <c r="F15" s="66">
        <v>533</v>
      </c>
      <c r="G15" s="66">
        <v>2513</v>
      </c>
      <c r="H15" s="66">
        <v>1875</v>
      </c>
      <c r="I15" s="66">
        <v>1065</v>
      </c>
      <c r="J15" s="66">
        <v>486</v>
      </c>
      <c r="K15" s="66">
        <v>2272</v>
      </c>
      <c r="L15" s="66">
        <v>1657</v>
      </c>
      <c r="M15" s="66">
        <v>1042</v>
      </c>
      <c r="N15" s="66">
        <v>570</v>
      </c>
      <c r="O15" s="66">
        <v>2240</v>
      </c>
      <c r="P15" s="66">
        <v>1720</v>
      </c>
      <c r="Q15" s="66">
        <v>1135</v>
      </c>
      <c r="R15" s="66">
        <v>573</v>
      </c>
      <c r="S15" s="66">
        <v>2439</v>
      </c>
      <c r="T15" s="66">
        <v>1904</v>
      </c>
      <c r="U15" s="66">
        <v>2449.9319999999998</v>
      </c>
      <c r="V15" s="66">
        <v>-19.23</v>
      </c>
      <c r="W15" s="106"/>
      <c r="X15" s="27" t="s">
        <v>236</v>
      </c>
      <c r="Y15" s="66">
        <v>238</v>
      </c>
      <c r="Z15" s="66">
        <v>816</v>
      </c>
      <c r="AA15" s="66">
        <v>483</v>
      </c>
      <c r="AB15" s="66">
        <v>392</v>
      </c>
      <c r="AC15" s="66">
        <v>194</v>
      </c>
      <c r="AD15" s="66">
        <v>1294</v>
      </c>
      <c r="AE15" s="66">
        <v>1089</v>
      </c>
      <c r="AF15" s="66">
        <v>244</v>
      </c>
      <c r="AG15" s="66">
        <v>63</v>
      </c>
      <c r="AH15" s="66">
        <v>849</v>
      </c>
      <c r="AI15" s="66">
        <v>691</v>
      </c>
      <c r="AJ15" s="66">
        <v>519</v>
      </c>
      <c r="AK15" s="66">
        <v>224</v>
      </c>
      <c r="AL15" s="66">
        <v>623</v>
      </c>
      <c r="AM15" s="66">
        <v>434</v>
      </c>
      <c r="AN15" s="66">
        <v>350</v>
      </c>
      <c r="AO15" s="66">
        <v>164</v>
      </c>
      <c r="AP15" s="66">
        <v>734.23900000000003</v>
      </c>
      <c r="AQ15" s="66">
        <v>566</v>
      </c>
      <c r="AR15" s="66">
        <v>394.37799999999999</v>
      </c>
      <c r="AS15" s="66">
        <v>201.44200000000001</v>
      </c>
      <c r="AT15" s="106"/>
      <c r="AU15" s="27" t="s">
        <v>236</v>
      </c>
      <c r="AV15" s="66">
        <v>2378.3071017369862</v>
      </c>
      <c r="AW15" s="66">
        <v>8567.6811923057503</v>
      </c>
      <c r="AX15" s="66">
        <v>7080.6197000994598</v>
      </c>
      <c r="AY15" s="66">
        <v>6137.4557725176874</v>
      </c>
      <c r="AZ15" s="66">
        <v>2931.8685114065224</v>
      </c>
      <c r="BA15" s="66">
        <v>6047.7290000000003</v>
      </c>
      <c r="BB15" s="66">
        <v>5977.5209999999997</v>
      </c>
      <c r="BC15" s="66">
        <v>2785.7020000000002</v>
      </c>
      <c r="BD15" s="66">
        <v>1266.2</v>
      </c>
      <c r="BE15" s="66">
        <v>7007.9229999999998</v>
      </c>
      <c r="BF15" s="66">
        <v>5184.13</v>
      </c>
      <c r="BG15" s="66">
        <v>2354.61</v>
      </c>
      <c r="BH15" s="66">
        <v>1337.865</v>
      </c>
      <c r="BI15" s="66">
        <v>2963.71</v>
      </c>
      <c r="BJ15" s="66">
        <v>3898.8</v>
      </c>
      <c r="BK15" s="66">
        <v>2983.3609999999999</v>
      </c>
      <c r="BL15" s="66">
        <v>2140.779</v>
      </c>
      <c r="BM15" s="66">
        <v>4860</v>
      </c>
      <c r="BN15" s="66">
        <v>3405.4450000000002</v>
      </c>
      <c r="BO15" s="66">
        <v>426.77</v>
      </c>
      <c r="BP15" s="68"/>
      <c r="BQ15" s="27" t="s">
        <v>236</v>
      </c>
      <c r="BR15" s="66">
        <v>0</v>
      </c>
      <c r="BS15" s="66">
        <v>0</v>
      </c>
      <c r="BT15" s="66">
        <v>0</v>
      </c>
      <c r="BU15" s="66">
        <v>0</v>
      </c>
      <c r="BV15" s="66">
        <v>0</v>
      </c>
      <c r="BW15" s="68"/>
      <c r="BX15" s="27" t="s">
        <v>236</v>
      </c>
      <c r="BY15" s="66"/>
      <c r="BZ15" s="66"/>
      <c r="CA15" s="66"/>
      <c r="CB15" s="66"/>
      <c r="CC15" s="66"/>
      <c r="CD15" s="68"/>
      <c r="CE15" s="27" t="s">
        <v>236</v>
      </c>
      <c r="CF15" s="66"/>
      <c r="CG15" s="66"/>
      <c r="CH15" s="66"/>
      <c r="CI15" s="68"/>
      <c r="CJ15" s="27" t="s">
        <v>236</v>
      </c>
      <c r="CK15" s="66">
        <v>538.51945246414675</v>
      </c>
      <c r="CL15" s="66">
        <v>135.76877229999965</v>
      </c>
      <c r="CM15" s="68"/>
      <c r="CN15" s="27" t="s">
        <v>235</v>
      </c>
      <c r="CO15" s="66">
        <v>651.84001999999998</v>
      </c>
      <c r="CP15" s="66">
        <v>2713</v>
      </c>
      <c r="CQ15" s="66">
        <v>1752</v>
      </c>
      <c r="CR15" s="66">
        <v>1101</v>
      </c>
      <c r="CS15" s="66">
        <v>533</v>
      </c>
      <c r="CT15" s="66">
        <v>2513</v>
      </c>
      <c r="CU15" s="66">
        <v>1875</v>
      </c>
      <c r="CV15" s="66">
        <v>1065</v>
      </c>
      <c r="CW15" s="66">
        <v>486</v>
      </c>
      <c r="CX15" s="66">
        <v>2272</v>
      </c>
      <c r="CY15" s="66">
        <v>1657</v>
      </c>
      <c r="CZ15" s="66">
        <v>1042</v>
      </c>
      <c r="DA15" s="66">
        <v>570</v>
      </c>
      <c r="DB15" s="66">
        <v>2240</v>
      </c>
      <c r="DC15" s="66">
        <v>1720</v>
      </c>
      <c r="DD15" s="66">
        <v>1135</v>
      </c>
      <c r="DE15" s="66">
        <v>573</v>
      </c>
      <c r="DF15" s="66">
        <v>2439</v>
      </c>
      <c r="DG15" s="66">
        <v>1904</v>
      </c>
      <c r="DH15" s="66">
        <v>2449.9319999999998</v>
      </c>
      <c r="DI15" s="66">
        <v>-19.23</v>
      </c>
      <c r="DJ15" s="106"/>
      <c r="DK15" s="27" t="s">
        <v>235</v>
      </c>
      <c r="DL15" s="66">
        <v>238</v>
      </c>
      <c r="DM15" s="66">
        <v>816</v>
      </c>
      <c r="DN15" s="66">
        <v>483</v>
      </c>
      <c r="DO15" s="66">
        <v>392</v>
      </c>
      <c r="DP15" s="66">
        <v>194</v>
      </c>
      <c r="DQ15" s="66">
        <v>1294</v>
      </c>
      <c r="DR15" s="66">
        <v>1089</v>
      </c>
      <c r="DS15" s="66">
        <v>244</v>
      </c>
      <c r="DT15" s="66">
        <v>63</v>
      </c>
      <c r="DU15" s="66">
        <v>849</v>
      </c>
      <c r="DV15" s="66">
        <v>691</v>
      </c>
      <c r="DW15" s="66">
        <v>519</v>
      </c>
      <c r="DX15" s="66">
        <v>224</v>
      </c>
      <c r="DY15" s="66">
        <v>623</v>
      </c>
      <c r="DZ15" s="66">
        <v>434</v>
      </c>
      <c r="EA15" s="66">
        <v>350</v>
      </c>
      <c r="EB15" s="66">
        <v>164</v>
      </c>
      <c r="EC15" s="66">
        <v>734.23900000000003</v>
      </c>
      <c r="ED15" s="66">
        <v>566</v>
      </c>
      <c r="EE15" s="66">
        <v>394.37799999999999</v>
      </c>
      <c r="EF15" s="66">
        <v>201.44200000000001</v>
      </c>
      <c r="EG15" s="106"/>
      <c r="EH15" s="27" t="s">
        <v>235</v>
      </c>
      <c r="EI15" s="66">
        <v>2378.3071017369862</v>
      </c>
      <c r="EJ15" s="66">
        <v>8567.6811923057503</v>
      </c>
      <c r="EK15" s="66">
        <v>7080.6197000994598</v>
      </c>
      <c r="EL15" s="66">
        <v>6137.4557725176874</v>
      </c>
      <c r="EM15" s="66">
        <v>2931.8685114065224</v>
      </c>
      <c r="EN15" s="66">
        <v>6047.7290000000003</v>
      </c>
      <c r="EO15" s="66">
        <v>5977.5209999999997</v>
      </c>
      <c r="EP15" s="66">
        <v>2785.7020000000002</v>
      </c>
      <c r="EQ15" s="66">
        <v>1266.2</v>
      </c>
      <c r="ER15" s="66">
        <v>7007.9229999999998</v>
      </c>
      <c r="ES15" s="66">
        <v>5184.13</v>
      </c>
      <c r="ET15" s="66">
        <v>2354.61</v>
      </c>
      <c r="EU15" s="66">
        <v>1337.865</v>
      </c>
      <c r="EV15" s="66">
        <v>2963.71</v>
      </c>
      <c r="EW15" s="66">
        <v>3898.8</v>
      </c>
      <c r="EX15" s="66">
        <v>2983.3609999999999</v>
      </c>
      <c r="EY15" s="66">
        <v>2140.779</v>
      </c>
      <c r="EZ15" s="66">
        <v>4860</v>
      </c>
      <c r="FA15" s="66">
        <v>3405.4450000000002</v>
      </c>
      <c r="FB15" s="66">
        <v>426.77</v>
      </c>
      <c r="FC15" s="68"/>
      <c r="FD15" s="27" t="s">
        <v>235</v>
      </c>
      <c r="FE15" s="66">
        <v>0</v>
      </c>
      <c r="FF15" s="66">
        <v>0</v>
      </c>
      <c r="FG15" s="66">
        <v>0</v>
      </c>
      <c r="FH15" s="66">
        <v>0</v>
      </c>
      <c r="FI15" s="66">
        <v>0</v>
      </c>
      <c r="FJ15" s="68"/>
      <c r="FK15" s="27" t="s">
        <v>235</v>
      </c>
      <c r="FL15" s="66"/>
      <c r="FM15" s="66"/>
      <c r="FN15" s="66"/>
      <c r="FO15" s="66"/>
      <c r="FP15" s="66"/>
      <c r="FQ15" s="68"/>
      <c r="FR15" s="27" t="s">
        <v>235</v>
      </c>
      <c r="FS15" s="66"/>
      <c r="FT15" s="66"/>
      <c r="FU15" s="66"/>
      <c r="FV15" s="68"/>
      <c r="FW15" s="27" t="s">
        <v>235</v>
      </c>
      <c r="FX15" s="66">
        <v>538.51945246414675</v>
      </c>
      <c r="FY15" s="66">
        <v>135.76877229999965</v>
      </c>
    </row>
    <row r="16" spans="1:181" s="77" customFormat="1" ht="15.5">
      <c r="A16" s="134" t="s">
        <v>122</v>
      </c>
      <c r="B16" s="135">
        <v>4835.8400199999996</v>
      </c>
      <c r="C16" s="135">
        <v>13109</v>
      </c>
      <c r="D16" s="135">
        <v>8197</v>
      </c>
      <c r="E16" s="135">
        <v>5592</v>
      </c>
      <c r="F16" s="135">
        <v>4220.5880800000004</v>
      </c>
      <c r="G16" s="135">
        <v>28301.84</v>
      </c>
      <c r="H16" s="135">
        <v>22686.256000000001</v>
      </c>
      <c r="I16" s="135">
        <v>15168.252</v>
      </c>
      <c r="J16" s="135">
        <v>6273.7569999999996</v>
      </c>
      <c r="K16" s="135">
        <v>19784</v>
      </c>
      <c r="L16" s="135">
        <v>13006</v>
      </c>
      <c r="M16" s="135">
        <v>8858</v>
      </c>
      <c r="N16" s="135">
        <v>4033</v>
      </c>
      <c r="O16" s="135">
        <v>17332</v>
      </c>
      <c r="P16" s="135">
        <v>13464</v>
      </c>
      <c r="Q16" s="135">
        <v>5361</v>
      </c>
      <c r="R16" s="135">
        <v>2695</v>
      </c>
      <c r="S16" s="135">
        <v>16208</v>
      </c>
      <c r="T16" s="135">
        <v>13534</v>
      </c>
      <c r="U16" s="135">
        <v>5470</v>
      </c>
      <c r="V16" s="135">
        <v>2771</v>
      </c>
      <c r="W16" s="107"/>
      <c r="X16" s="134" t="s">
        <v>122</v>
      </c>
      <c r="Y16" s="135">
        <v>3212</v>
      </c>
      <c r="Z16" s="135">
        <v>11043</v>
      </c>
      <c r="AA16" s="135">
        <v>7971</v>
      </c>
      <c r="AB16" s="135">
        <v>5904</v>
      </c>
      <c r="AC16" s="135">
        <v>3110.1851999999999</v>
      </c>
      <c r="AD16" s="135">
        <v>15347.498</v>
      </c>
      <c r="AE16" s="135">
        <v>12779.628000000001</v>
      </c>
      <c r="AF16" s="135">
        <v>8657.1949999999997</v>
      </c>
      <c r="AG16" s="135">
        <v>5147</v>
      </c>
      <c r="AH16" s="135">
        <v>17649</v>
      </c>
      <c r="AI16" s="135">
        <v>13346</v>
      </c>
      <c r="AJ16" s="135">
        <v>9862</v>
      </c>
      <c r="AK16" s="135">
        <v>5052</v>
      </c>
      <c r="AL16" s="135">
        <v>15218</v>
      </c>
      <c r="AM16" s="135">
        <v>11958</v>
      </c>
      <c r="AN16" s="135">
        <v>3545</v>
      </c>
      <c r="AO16" s="135">
        <v>1764</v>
      </c>
      <c r="AP16" s="135">
        <v>-2048.8319999999999</v>
      </c>
      <c r="AQ16" s="135">
        <v>-3821</v>
      </c>
      <c r="AR16" s="135">
        <v>-5601.7129999999997</v>
      </c>
      <c r="AS16" s="135">
        <v>2000.115</v>
      </c>
      <c r="AT16" s="107"/>
      <c r="AU16" s="134" t="s">
        <v>122</v>
      </c>
      <c r="AV16" s="135">
        <v>90876.941505259703</v>
      </c>
      <c r="AW16" s="135">
        <v>206331.62104192519</v>
      </c>
      <c r="AX16" s="135">
        <v>128902.24200734349</v>
      </c>
      <c r="AY16" s="135">
        <v>98146.110855040548</v>
      </c>
      <c r="AZ16" s="135">
        <v>85024.057003846887</v>
      </c>
      <c r="BA16" s="135">
        <v>387467.962</v>
      </c>
      <c r="BB16" s="135">
        <v>326904.82900000003</v>
      </c>
      <c r="BC16" s="135">
        <v>225325.671</v>
      </c>
      <c r="BD16" s="135">
        <v>130482.1</v>
      </c>
      <c r="BE16" s="135">
        <v>454011.141</v>
      </c>
      <c r="BF16" s="135">
        <v>302746.01</v>
      </c>
      <c r="BG16" s="135">
        <v>205058.71</v>
      </c>
      <c r="BH16" s="135">
        <v>104709.03200000001</v>
      </c>
      <c r="BI16" s="135">
        <v>428143.90299999999</v>
      </c>
      <c r="BJ16" s="135">
        <v>335851.886</v>
      </c>
      <c r="BK16" s="135">
        <v>113849.065</v>
      </c>
      <c r="BL16" s="135">
        <v>58883.188000000002</v>
      </c>
      <c r="BM16" s="135">
        <v>295986</v>
      </c>
      <c r="BN16" s="135">
        <v>239370.057</v>
      </c>
      <c r="BO16" s="135">
        <v>16738.159</v>
      </c>
      <c r="BP16" s="159"/>
      <c r="BQ16" s="134" t="s">
        <v>122</v>
      </c>
      <c r="BR16" s="135">
        <v>1518.43245</v>
      </c>
      <c r="BS16" s="135">
        <v>4414</v>
      </c>
      <c r="BT16" s="135">
        <v>195</v>
      </c>
      <c r="BU16" s="135">
        <v>95</v>
      </c>
      <c r="BV16" s="135">
        <v>92</v>
      </c>
      <c r="BW16" s="159"/>
      <c r="BX16" s="134" t="s">
        <v>122</v>
      </c>
      <c r="BY16" s="135">
        <v>2297.8914150000001</v>
      </c>
      <c r="BZ16" s="135">
        <v>6434</v>
      </c>
      <c r="CA16" s="135">
        <v>298</v>
      </c>
      <c r="CB16" s="135">
        <v>142</v>
      </c>
      <c r="CC16" s="135">
        <v>137</v>
      </c>
      <c r="CD16" s="159"/>
      <c r="CE16" s="134" t="s">
        <v>122</v>
      </c>
      <c r="CF16" s="135">
        <v>4273.6827400000002</v>
      </c>
      <c r="CG16" s="135">
        <v>9702</v>
      </c>
      <c r="CH16" s="135">
        <v>8</v>
      </c>
      <c r="CI16" s="159"/>
      <c r="CJ16" s="134" t="s">
        <v>122</v>
      </c>
      <c r="CK16" s="135">
        <v>5775.267702867628</v>
      </c>
      <c r="CL16" s="135">
        <v>1762.6257950999998</v>
      </c>
      <c r="CM16" s="159"/>
      <c r="CN16" s="134" t="s">
        <v>172</v>
      </c>
      <c r="CO16" s="135">
        <v>4835.8400199999996</v>
      </c>
      <c r="CP16" s="135">
        <v>13109</v>
      </c>
      <c r="CQ16" s="135">
        <v>8197</v>
      </c>
      <c r="CR16" s="135">
        <v>5592</v>
      </c>
      <c r="CS16" s="135">
        <v>4220.5880800000004</v>
      </c>
      <c r="CT16" s="135">
        <v>28301.84</v>
      </c>
      <c r="CU16" s="135">
        <v>22686.256000000001</v>
      </c>
      <c r="CV16" s="135">
        <v>15168.252</v>
      </c>
      <c r="CW16" s="135">
        <v>6273.7569999999996</v>
      </c>
      <c r="CX16" s="135">
        <v>19784</v>
      </c>
      <c r="CY16" s="135">
        <v>13006</v>
      </c>
      <c r="CZ16" s="135">
        <v>8858</v>
      </c>
      <c r="DA16" s="135">
        <v>4033</v>
      </c>
      <c r="DB16" s="135">
        <v>17332</v>
      </c>
      <c r="DC16" s="135">
        <v>13464</v>
      </c>
      <c r="DD16" s="135">
        <v>5361</v>
      </c>
      <c r="DE16" s="135">
        <v>2695</v>
      </c>
      <c r="DF16" s="135">
        <v>16208</v>
      </c>
      <c r="DG16" s="135">
        <v>13534</v>
      </c>
      <c r="DH16" s="135">
        <v>5470</v>
      </c>
      <c r="DI16" s="135">
        <v>2771</v>
      </c>
      <c r="DJ16" s="107"/>
      <c r="DK16" s="134" t="s">
        <v>172</v>
      </c>
      <c r="DL16" s="135">
        <v>3212</v>
      </c>
      <c r="DM16" s="135">
        <v>11043</v>
      </c>
      <c r="DN16" s="135">
        <v>7971</v>
      </c>
      <c r="DO16" s="135">
        <v>5904</v>
      </c>
      <c r="DP16" s="135">
        <v>3110.1851999999999</v>
      </c>
      <c r="DQ16" s="135">
        <v>15347.498</v>
      </c>
      <c r="DR16" s="135">
        <v>12779.628000000001</v>
      </c>
      <c r="DS16" s="135">
        <v>8657.1949999999997</v>
      </c>
      <c r="DT16" s="135">
        <v>5147</v>
      </c>
      <c r="DU16" s="135">
        <v>17649</v>
      </c>
      <c r="DV16" s="135">
        <v>13346</v>
      </c>
      <c r="DW16" s="135">
        <v>9862</v>
      </c>
      <c r="DX16" s="135">
        <v>5052</v>
      </c>
      <c r="DY16" s="135">
        <v>15218</v>
      </c>
      <c r="DZ16" s="135">
        <v>11958</v>
      </c>
      <c r="EA16" s="135">
        <v>3545</v>
      </c>
      <c r="EB16" s="135">
        <v>1764</v>
      </c>
      <c r="EC16" s="135">
        <v>-2048.8319999999999</v>
      </c>
      <c r="ED16" s="135">
        <v>-3821</v>
      </c>
      <c r="EE16" s="135">
        <v>-5601.7129999999997</v>
      </c>
      <c r="EF16" s="135">
        <v>2000.115</v>
      </c>
      <c r="EG16" s="107"/>
      <c r="EH16" s="134" t="s">
        <v>172</v>
      </c>
      <c r="EI16" s="135">
        <v>90876.941505259703</v>
      </c>
      <c r="EJ16" s="135">
        <v>206331.62104192519</v>
      </c>
      <c r="EK16" s="135">
        <v>128902.24200734349</v>
      </c>
      <c r="EL16" s="135">
        <v>98146.110855040548</v>
      </c>
      <c r="EM16" s="135">
        <v>85024.057003846887</v>
      </c>
      <c r="EN16" s="135">
        <v>387467.962</v>
      </c>
      <c r="EO16" s="135">
        <v>326904.82900000003</v>
      </c>
      <c r="EP16" s="135">
        <v>225325.671</v>
      </c>
      <c r="EQ16" s="135">
        <v>130482.1</v>
      </c>
      <c r="ER16" s="135">
        <v>454011.141</v>
      </c>
      <c r="ES16" s="135">
        <v>302746.01</v>
      </c>
      <c r="ET16" s="135">
        <v>205058.71</v>
      </c>
      <c r="EU16" s="135">
        <v>104709.03200000001</v>
      </c>
      <c r="EV16" s="135">
        <v>428143.90299999999</v>
      </c>
      <c r="EW16" s="135">
        <v>335851.886</v>
      </c>
      <c r="EX16" s="135">
        <v>113849.065</v>
      </c>
      <c r="EY16" s="135">
        <v>58883.188000000002</v>
      </c>
      <c r="EZ16" s="135">
        <v>295986</v>
      </c>
      <c r="FA16" s="135">
        <v>239370.057</v>
      </c>
      <c r="FB16" s="135">
        <v>16738.159</v>
      </c>
      <c r="FC16" s="159"/>
      <c r="FD16" s="134" t="s">
        <v>172</v>
      </c>
      <c r="FE16" s="135">
        <v>1518.43245</v>
      </c>
      <c r="FF16" s="135">
        <v>4414</v>
      </c>
      <c r="FG16" s="135">
        <v>195</v>
      </c>
      <c r="FH16" s="135">
        <v>95</v>
      </c>
      <c r="FI16" s="135">
        <v>92</v>
      </c>
      <c r="FJ16" s="159"/>
      <c r="FK16" s="134" t="s">
        <v>172</v>
      </c>
      <c r="FL16" s="135">
        <v>2297.8914150000001</v>
      </c>
      <c r="FM16" s="135">
        <v>6434</v>
      </c>
      <c r="FN16" s="135">
        <v>298</v>
      </c>
      <c r="FO16" s="135">
        <v>142</v>
      </c>
      <c r="FP16" s="135">
        <v>137</v>
      </c>
      <c r="FQ16" s="159"/>
      <c r="FR16" s="134" t="s">
        <v>172</v>
      </c>
      <c r="FS16" s="135">
        <v>4273.6827400000002</v>
      </c>
      <c r="FT16" s="135">
        <v>9702</v>
      </c>
      <c r="FU16" s="135">
        <v>8</v>
      </c>
      <c r="FV16" s="159"/>
      <c r="FW16" s="134" t="s">
        <v>172</v>
      </c>
      <c r="FX16" s="135">
        <v>5775.267702867628</v>
      </c>
      <c r="FY16" s="135">
        <v>1762.6257950999998</v>
      </c>
    </row>
    <row r="17" spans="1:181" ht="8.15" customHeight="1">
      <c r="A17" s="2"/>
      <c r="B17" s="79"/>
      <c r="C17" s="79"/>
      <c r="D17" s="79"/>
      <c r="E17" s="79"/>
      <c r="F17" s="79"/>
      <c r="G17" s="79"/>
      <c r="H17" s="79"/>
      <c r="I17" s="79"/>
      <c r="J17" s="79"/>
      <c r="K17" s="79"/>
      <c r="L17" s="79"/>
      <c r="M17" s="79"/>
      <c r="N17" s="79"/>
      <c r="O17" s="79"/>
      <c r="P17" s="79"/>
      <c r="Q17" s="79"/>
      <c r="R17" s="79"/>
      <c r="S17" s="79"/>
      <c r="T17" s="79"/>
      <c r="U17" s="79"/>
      <c r="V17" s="79"/>
      <c r="W17" s="106"/>
      <c r="X17" s="2"/>
      <c r="Y17" s="79"/>
      <c r="Z17" s="79"/>
      <c r="AA17" s="79"/>
      <c r="AB17" s="79"/>
      <c r="AC17" s="79"/>
      <c r="AD17" s="79"/>
      <c r="AE17" s="79"/>
      <c r="AF17" s="79"/>
      <c r="AG17" s="79"/>
      <c r="AH17" s="79"/>
      <c r="AI17" s="79"/>
      <c r="AJ17" s="79"/>
      <c r="AK17" s="79"/>
      <c r="AL17" s="79"/>
      <c r="AM17" s="79"/>
      <c r="AN17" s="79"/>
      <c r="AO17" s="79"/>
      <c r="AP17" s="79"/>
      <c r="AQ17" s="79"/>
      <c r="AR17" s="79"/>
      <c r="AS17" s="79"/>
      <c r="AT17" s="106"/>
      <c r="AU17" s="2"/>
      <c r="AV17" s="79"/>
      <c r="AW17" s="79"/>
      <c r="AX17" s="79"/>
      <c r="AY17" s="79"/>
      <c r="AZ17" s="79"/>
      <c r="BA17" s="79"/>
      <c r="BB17" s="79"/>
      <c r="BC17" s="79"/>
      <c r="BD17" s="79"/>
      <c r="BE17" s="79"/>
      <c r="BF17" s="79"/>
      <c r="BG17" s="79"/>
      <c r="BH17" s="79"/>
      <c r="BI17" s="79"/>
      <c r="BJ17" s="79"/>
      <c r="BK17" s="79"/>
      <c r="BL17" s="79"/>
      <c r="BM17" s="79"/>
      <c r="BN17" s="79"/>
      <c r="BO17" s="79"/>
      <c r="BP17" s="87"/>
      <c r="BQ17" s="2"/>
      <c r="BR17" s="79"/>
      <c r="BS17" s="79"/>
      <c r="BT17" s="79"/>
      <c r="BU17" s="79"/>
      <c r="BV17" s="79"/>
      <c r="BW17" s="87"/>
      <c r="BX17" s="2"/>
      <c r="BY17" s="79"/>
      <c r="BZ17" s="79"/>
      <c r="CA17" s="79"/>
      <c r="CB17" s="79"/>
      <c r="CC17" s="79"/>
      <c r="CD17" s="87"/>
      <c r="CE17" s="2"/>
      <c r="CF17" s="79"/>
      <c r="CG17" s="79"/>
      <c r="CH17" s="79"/>
      <c r="CI17" s="87"/>
      <c r="CJ17" s="2"/>
      <c r="CK17" s="79"/>
      <c r="CL17" s="79"/>
      <c r="CM17" s="87"/>
      <c r="CN17" s="2"/>
      <c r="CO17" s="79"/>
      <c r="CP17" s="79">
        <v>0</v>
      </c>
      <c r="CQ17" s="79"/>
      <c r="CR17" s="79"/>
      <c r="CS17" s="79"/>
      <c r="CT17" s="79"/>
      <c r="CU17" s="79"/>
      <c r="CV17" s="79"/>
      <c r="CW17" s="79"/>
      <c r="CX17" s="79"/>
      <c r="CY17" s="79"/>
      <c r="CZ17" s="79"/>
      <c r="DA17" s="79"/>
      <c r="DB17" s="79"/>
      <c r="DC17" s="79"/>
      <c r="DD17" s="79"/>
      <c r="DE17" s="79"/>
      <c r="DF17" s="79"/>
      <c r="DG17" s="79"/>
      <c r="DH17" s="79"/>
      <c r="DI17" s="79"/>
      <c r="DJ17" s="106"/>
      <c r="DK17" s="2"/>
      <c r="DL17" s="79"/>
      <c r="DM17" s="79">
        <v>0</v>
      </c>
      <c r="DN17" s="79"/>
      <c r="DO17" s="79"/>
      <c r="DP17" s="79"/>
      <c r="DQ17" s="79"/>
      <c r="DR17" s="79"/>
      <c r="DS17" s="79"/>
      <c r="DT17" s="79"/>
      <c r="DU17" s="79"/>
      <c r="DV17" s="79"/>
      <c r="DW17" s="79"/>
      <c r="DX17" s="79"/>
      <c r="DY17" s="79"/>
      <c r="DZ17" s="79"/>
      <c r="EA17" s="79"/>
      <c r="EB17" s="79"/>
      <c r="EC17" s="79"/>
      <c r="ED17" s="79"/>
      <c r="EE17" s="79"/>
      <c r="EF17" s="79"/>
      <c r="EG17" s="106"/>
      <c r="EH17" s="2"/>
      <c r="EI17" s="79"/>
      <c r="EJ17" s="79">
        <v>0</v>
      </c>
      <c r="EK17" s="79"/>
      <c r="EL17" s="79"/>
      <c r="EM17" s="79"/>
      <c r="EN17" s="79"/>
      <c r="EO17" s="79"/>
      <c r="EP17" s="79"/>
      <c r="EQ17" s="79"/>
      <c r="ER17" s="79"/>
      <c r="ES17" s="79"/>
      <c r="ET17" s="79"/>
      <c r="EU17" s="79"/>
      <c r="EV17" s="79"/>
      <c r="EW17" s="79"/>
      <c r="EX17" s="79"/>
      <c r="EY17" s="79"/>
      <c r="EZ17" s="79"/>
      <c r="FA17" s="79"/>
      <c r="FB17" s="79"/>
      <c r="FC17" s="87"/>
      <c r="FD17" s="2"/>
      <c r="FE17" s="79"/>
      <c r="FF17" s="79"/>
      <c r="FG17" s="79"/>
      <c r="FH17" s="79"/>
      <c r="FI17" s="79"/>
      <c r="FJ17" s="87"/>
      <c r="FK17" s="2"/>
      <c r="FL17" s="79"/>
      <c r="FM17" s="79"/>
      <c r="FN17" s="79"/>
      <c r="FO17" s="79"/>
      <c r="FP17" s="79"/>
      <c r="FQ17" s="87"/>
      <c r="FR17" s="2"/>
      <c r="FS17" s="79"/>
      <c r="FT17" s="79"/>
      <c r="FU17" s="79"/>
      <c r="FV17" s="87"/>
      <c r="FW17" s="2"/>
      <c r="FX17" s="79"/>
      <c r="FY17" s="79"/>
    </row>
    <row r="18" spans="1:181" ht="15.5">
      <c r="A18" s="132" t="s">
        <v>37</v>
      </c>
      <c r="B18" s="131">
        <v>-427</v>
      </c>
      <c r="C18" s="131">
        <v>-1370</v>
      </c>
      <c r="D18" s="131">
        <v>-934</v>
      </c>
      <c r="E18" s="131">
        <v>-620</v>
      </c>
      <c r="F18" s="131">
        <v>-370</v>
      </c>
      <c r="G18" s="131">
        <v>-2285</v>
      </c>
      <c r="H18" s="131">
        <v>-1917</v>
      </c>
      <c r="I18" s="131">
        <v>-1285</v>
      </c>
      <c r="J18" s="131">
        <v>-493</v>
      </c>
      <c r="K18" s="131">
        <v>-1499</v>
      </c>
      <c r="L18" s="131">
        <v>-1044</v>
      </c>
      <c r="M18" s="131">
        <v>-710</v>
      </c>
      <c r="N18" s="131">
        <v>-341</v>
      </c>
      <c r="O18" s="131">
        <v>-1265</v>
      </c>
      <c r="P18" s="131">
        <v>-945</v>
      </c>
      <c r="Q18" s="131">
        <v>-472</v>
      </c>
      <c r="R18" s="131">
        <v>-237</v>
      </c>
      <c r="S18" s="131">
        <v>-1136</v>
      </c>
      <c r="T18" s="131">
        <v>-908</v>
      </c>
      <c r="U18" s="131">
        <v>-470</v>
      </c>
      <c r="V18" s="131">
        <v>-236</v>
      </c>
      <c r="W18" s="106"/>
      <c r="X18" s="132" t="s">
        <v>37</v>
      </c>
      <c r="Y18" s="131">
        <v>-390</v>
      </c>
      <c r="Z18" s="131">
        <v>-1342</v>
      </c>
      <c r="AA18" s="131">
        <v>-968</v>
      </c>
      <c r="AB18" s="131">
        <v>-700</v>
      </c>
      <c r="AC18" s="131">
        <v>-362</v>
      </c>
      <c r="AD18" s="131">
        <v>-1722</v>
      </c>
      <c r="AE18" s="131">
        <v>-1413</v>
      </c>
      <c r="AF18" s="131">
        <v>-950</v>
      </c>
      <c r="AG18" s="131">
        <v>-548</v>
      </c>
      <c r="AH18" s="131">
        <v>-1984</v>
      </c>
      <c r="AI18" s="131">
        <v>-1523</v>
      </c>
      <c r="AJ18" s="131">
        <v>-1122</v>
      </c>
      <c r="AK18" s="131">
        <v>-569</v>
      </c>
      <c r="AL18" s="131">
        <v>-1745</v>
      </c>
      <c r="AM18" s="131">
        <v>-1356</v>
      </c>
      <c r="AN18" s="131">
        <v>-476</v>
      </c>
      <c r="AO18" s="131">
        <v>-238</v>
      </c>
      <c r="AP18" s="131">
        <v>-203.762</v>
      </c>
      <c r="AQ18" s="131">
        <v>37</v>
      </c>
      <c r="AR18" s="131">
        <v>281.09100000000001</v>
      </c>
      <c r="AS18" s="131">
        <v>-302</v>
      </c>
      <c r="AT18" s="106"/>
      <c r="AU18" s="132" t="s">
        <v>37</v>
      </c>
      <c r="AV18" s="131">
        <v>-8380.876365131604</v>
      </c>
      <c r="AW18" s="131">
        <v>-27567.359601409778</v>
      </c>
      <c r="AX18" s="131">
        <v>-19893.302898944297</v>
      </c>
      <c r="AY18" s="131">
        <v>-14224.440611761947</v>
      </c>
      <c r="AZ18" s="131">
        <v>-8460.3975154532272</v>
      </c>
      <c r="BA18" s="131">
        <v>-36332.883000000002</v>
      </c>
      <c r="BB18" s="131">
        <v>-29024.817999999999</v>
      </c>
      <c r="BC18" s="131">
        <v>-19940.326000000001</v>
      </c>
      <c r="BD18" s="131">
        <v>-11876.4</v>
      </c>
      <c r="BE18" s="131">
        <v>-55188.381999999998</v>
      </c>
      <c r="BF18" s="131">
        <v>-23577.63</v>
      </c>
      <c r="BG18" s="131">
        <v>-13025.71</v>
      </c>
      <c r="BH18" s="131">
        <v>-7152.1809999999996</v>
      </c>
      <c r="BI18" s="131">
        <v>-29847.018</v>
      </c>
      <c r="BJ18" s="131">
        <v>-22825.204000000002</v>
      </c>
      <c r="BK18" s="131">
        <v>-10934.587</v>
      </c>
      <c r="BL18" s="131">
        <v>-5438.0060000000003</v>
      </c>
      <c r="BM18" s="131">
        <v>-18381</v>
      </c>
      <c r="BN18" s="131">
        <v>-13062.893</v>
      </c>
      <c r="BO18" s="131">
        <v>-1617.896</v>
      </c>
      <c r="BP18" s="68"/>
      <c r="BQ18" s="132" t="s">
        <v>37</v>
      </c>
      <c r="BR18" s="131">
        <v>-387.62266</v>
      </c>
      <c r="BS18" s="131">
        <v>-162</v>
      </c>
      <c r="BT18" s="131">
        <v>-18</v>
      </c>
      <c r="BU18" s="131">
        <v>-9</v>
      </c>
      <c r="BV18" s="131">
        <v>-9</v>
      </c>
      <c r="BW18" s="68"/>
      <c r="BX18" s="132" t="s">
        <v>37</v>
      </c>
      <c r="BY18" s="131">
        <v>-572.87797499999999</v>
      </c>
      <c r="BZ18" s="131">
        <v>-235</v>
      </c>
      <c r="CA18" s="131">
        <v>-28</v>
      </c>
      <c r="CB18" s="131">
        <v>-13</v>
      </c>
      <c r="CC18" s="131">
        <v>-12</v>
      </c>
      <c r="CD18" s="68"/>
      <c r="CE18" s="132" t="s">
        <v>37</v>
      </c>
      <c r="CF18" s="131">
        <v>-938.63986499999999</v>
      </c>
      <c r="CG18" s="131">
        <v>-354</v>
      </c>
      <c r="CH18" s="131">
        <v>-2</v>
      </c>
      <c r="CI18" s="68"/>
      <c r="CJ18" s="132" t="s">
        <v>37</v>
      </c>
      <c r="CK18" s="131">
        <v>-438.78662469327708</v>
      </c>
      <c r="CL18" s="131">
        <v>-140.97895591947503</v>
      </c>
      <c r="CM18" s="68"/>
      <c r="CN18" s="132" t="s">
        <v>81</v>
      </c>
      <c r="CO18" s="131">
        <v>-427</v>
      </c>
      <c r="CP18" s="131">
        <v>-1370</v>
      </c>
      <c r="CQ18" s="131">
        <v>-934</v>
      </c>
      <c r="CR18" s="131">
        <v>-620</v>
      </c>
      <c r="CS18" s="131">
        <v>-370</v>
      </c>
      <c r="CT18" s="131">
        <v>-2285</v>
      </c>
      <c r="CU18" s="131">
        <v>-1917</v>
      </c>
      <c r="CV18" s="131">
        <v>-1285</v>
      </c>
      <c r="CW18" s="131">
        <v>-493</v>
      </c>
      <c r="CX18" s="131">
        <v>-1499</v>
      </c>
      <c r="CY18" s="131">
        <v>-1044</v>
      </c>
      <c r="CZ18" s="131">
        <v>-710</v>
      </c>
      <c r="DA18" s="131">
        <v>-341</v>
      </c>
      <c r="DB18" s="131">
        <v>-1265</v>
      </c>
      <c r="DC18" s="131">
        <v>-945</v>
      </c>
      <c r="DD18" s="131">
        <v>-472</v>
      </c>
      <c r="DE18" s="131">
        <v>-237</v>
      </c>
      <c r="DF18" s="131">
        <v>-1136</v>
      </c>
      <c r="DG18" s="131">
        <v>-908</v>
      </c>
      <c r="DH18" s="131">
        <v>-470</v>
      </c>
      <c r="DI18" s="131">
        <v>-236</v>
      </c>
      <c r="DJ18" s="106"/>
      <c r="DK18" s="132" t="s">
        <v>81</v>
      </c>
      <c r="DL18" s="131">
        <v>-390</v>
      </c>
      <c r="DM18" s="131">
        <v>-1342</v>
      </c>
      <c r="DN18" s="131">
        <v>-968</v>
      </c>
      <c r="DO18" s="131">
        <v>-700</v>
      </c>
      <c r="DP18" s="131">
        <v>-362</v>
      </c>
      <c r="DQ18" s="131">
        <v>-1722</v>
      </c>
      <c r="DR18" s="131">
        <v>-1413</v>
      </c>
      <c r="DS18" s="131">
        <v>-950</v>
      </c>
      <c r="DT18" s="131">
        <v>-548</v>
      </c>
      <c r="DU18" s="131">
        <v>-1984</v>
      </c>
      <c r="DV18" s="131">
        <v>-1523</v>
      </c>
      <c r="DW18" s="131">
        <v>-1122</v>
      </c>
      <c r="DX18" s="131">
        <v>-569</v>
      </c>
      <c r="DY18" s="131">
        <v>-1745</v>
      </c>
      <c r="DZ18" s="131">
        <v>-1356</v>
      </c>
      <c r="EA18" s="131">
        <v>-476</v>
      </c>
      <c r="EB18" s="131">
        <v>-238</v>
      </c>
      <c r="EC18" s="131">
        <v>-203.762</v>
      </c>
      <c r="ED18" s="131">
        <v>37</v>
      </c>
      <c r="EE18" s="131">
        <v>281.09100000000001</v>
      </c>
      <c r="EF18" s="131">
        <v>-302</v>
      </c>
      <c r="EG18" s="106"/>
      <c r="EH18" s="132" t="s">
        <v>81</v>
      </c>
      <c r="EI18" s="131">
        <v>-8380.876365131604</v>
      </c>
      <c r="EJ18" s="131">
        <v>-27567.359601409778</v>
      </c>
      <c r="EK18" s="131">
        <v>-19893.302898944297</v>
      </c>
      <c r="EL18" s="131">
        <v>-14224.440611761947</v>
      </c>
      <c r="EM18" s="131">
        <v>-8460.3975154532272</v>
      </c>
      <c r="EN18" s="131">
        <v>-36332.883000000002</v>
      </c>
      <c r="EO18" s="131">
        <v>-29024.817999999999</v>
      </c>
      <c r="EP18" s="131">
        <v>-19940.326000000001</v>
      </c>
      <c r="EQ18" s="131">
        <v>-11876.4</v>
      </c>
      <c r="ER18" s="131">
        <v>-55188.381999999998</v>
      </c>
      <c r="ES18" s="131">
        <v>-23577.63</v>
      </c>
      <c r="ET18" s="131">
        <v>-13025.71</v>
      </c>
      <c r="EU18" s="131">
        <v>-7152.1809999999996</v>
      </c>
      <c r="EV18" s="131">
        <v>-29847.018</v>
      </c>
      <c r="EW18" s="131">
        <v>-22825.204000000002</v>
      </c>
      <c r="EX18" s="131">
        <v>-10934.587</v>
      </c>
      <c r="EY18" s="131">
        <v>-5438.0060000000003</v>
      </c>
      <c r="EZ18" s="131">
        <v>-18381</v>
      </c>
      <c r="FA18" s="131">
        <v>-13062.893</v>
      </c>
      <c r="FB18" s="131">
        <v>-1617.896</v>
      </c>
      <c r="FC18" s="68"/>
      <c r="FD18" s="132" t="s">
        <v>81</v>
      </c>
      <c r="FE18" s="131">
        <v>-387.62266</v>
      </c>
      <c r="FF18" s="131">
        <v>-162</v>
      </c>
      <c r="FG18" s="131">
        <v>-18</v>
      </c>
      <c r="FH18" s="131">
        <v>-9</v>
      </c>
      <c r="FI18" s="131">
        <v>-9</v>
      </c>
      <c r="FJ18" s="68"/>
      <c r="FK18" s="132" t="s">
        <v>81</v>
      </c>
      <c r="FL18" s="131">
        <v>-572.87797499999999</v>
      </c>
      <c r="FM18" s="131">
        <v>-235</v>
      </c>
      <c r="FN18" s="131">
        <v>-28</v>
      </c>
      <c r="FO18" s="131">
        <v>-13</v>
      </c>
      <c r="FP18" s="131">
        <v>-12</v>
      </c>
      <c r="FQ18" s="68"/>
      <c r="FR18" s="132" t="s">
        <v>81</v>
      </c>
      <c r="FS18" s="131">
        <v>-938.63986499999999</v>
      </c>
      <c r="FT18" s="131">
        <v>-354</v>
      </c>
      <c r="FU18" s="131">
        <v>-2</v>
      </c>
      <c r="FV18" s="68"/>
      <c r="FW18" s="132" t="s">
        <v>81</v>
      </c>
      <c r="FX18" s="131">
        <v>-438.78662469327708</v>
      </c>
      <c r="FY18" s="131">
        <v>-140.97895591947503</v>
      </c>
    </row>
    <row r="19" spans="1:181" ht="8.15" customHeight="1">
      <c r="A19" s="2"/>
      <c r="B19" s="79"/>
      <c r="C19" s="79"/>
      <c r="D19" s="79"/>
      <c r="E19" s="79"/>
      <c r="F19" s="79"/>
      <c r="G19" s="79"/>
      <c r="H19" s="79"/>
      <c r="I19" s="79"/>
      <c r="J19" s="79"/>
      <c r="K19" s="79"/>
      <c r="L19" s="79"/>
      <c r="M19" s="79"/>
      <c r="N19" s="79"/>
      <c r="O19" s="79"/>
      <c r="P19" s="79"/>
      <c r="Q19" s="79"/>
      <c r="R19" s="79"/>
      <c r="S19" s="79"/>
      <c r="T19" s="79"/>
      <c r="U19" s="79"/>
      <c r="V19" s="79"/>
      <c r="W19" s="106"/>
      <c r="X19" s="2"/>
      <c r="Y19" s="79"/>
      <c r="Z19" s="79"/>
      <c r="AA19" s="79"/>
      <c r="AB19" s="79"/>
      <c r="AC19" s="79"/>
      <c r="AD19" s="79"/>
      <c r="AE19" s="79"/>
      <c r="AF19" s="79"/>
      <c r="AG19" s="79"/>
      <c r="AH19" s="79"/>
      <c r="AI19" s="79"/>
      <c r="AJ19" s="79"/>
      <c r="AK19" s="79"/>
      <c r="AL19" s="79"/>
      <c r="AM19" s="79"/>
      <c r="AN19" s="79"/>
      <c r="AO19" s="79"/>
      <c r="AP19" s="79"/>
      <c r="AQ19" s="79"/>
      <c r="AR19" s="79"/>
      <c r="AS19" s="79"/>
      <c r="AT19" s="106"/>
      <c r="AU19" s="2"/>
      <c r="AV19" s="79"/>
      <c r="AW19" s="79"/>
      <c r="AX19" s="79"/>
      <c r="AY19" s="79"/>
      <c r="AZ19" s="79"/>
      <c r="BA19" s="79"/>
      <c r="BB19" s="79"/>
      <c r="BC19" s="79"/>
      <c r="BD19" s="79"/>
      <c r="BE19" s="79"/>
      <c r="BF19" s="79"/>
      <c r="BG19" s="79"/>
      <c r="BH19" s="79"/>
      <c r="BI19" s="79"/>
      <c r="BJ19" s="79"/>
      <c r="BK19" s="79"/>
      <c r="BL19" s="79"/>
      <c r="BM19" s="79"/>
      <c r="BN19" s="79"/>
      <c r="BO19" s="79"/>
      <c r="BP19" s="87"/>
      <c r="BQ19" s="2"/>
      <c r="BR19" s="79"/>
      <c r="BS19" s="79"/>
      <c r="BT19" s="79"/>
      <c r="BU19" s="79"/>
      <c r="BV19" s="79"/>
      <c r="BW19" s="87"/>
      <c r="BX19" s="2"/>
      <c r="BY19" s="79"/>
      <c r="BZ19" s="79"/>
      <c r="CA19" s="79"/>
      <c r="CB19" s="79"/>
      <c r="CC19" s="79"/>
      <c r="CD19" s="87"/>
      <c r="CE19" s="2"/>
      <c r="CF19" s="79"/>
      <c r="CG19" s="79"/>
      <c r="CH19" s="79"/>
      <c r="CI19" s="87"/>
      <c r="CJ19" s="2"/>
      <c r="CK19" s="79"/>
      <c r="CL19" s="79"/>
      <c r="CM19" s="87"/>
      <c r="CN19" s="2"/>
      <c r="CO19" s="79"/>
      <c r="CP19" s="79">
        <v>0</v>
      </c>
      <c r="CQ19" s="79"/>
      <c r="CR19" s="79"/>
      <c r="CS19" s="79"/>
      <c r="CT19" s="79"/>
      <c r="CU19" s="79"/>
      <c r="CV19" s="79"/>
      <c r="CW19" s="79"/>
      <c r="CX19" s="79"/>
      <c r="CY19" s="79"/>
      <c r="CZ19" s="79"/>
      <c r="DA19" s="79"/>
      <c r="DB19" s="79"/>
      <c r="DC19" s="79"/>
      <c r="DD19" s="79"/>
      <c r="DE19" s="79"/>
      <c r="DF19" s="79"/>
      <c r="DG19" s="79"/>
      <c r="DH19" s="79"/>
      <c r="DI19" s="79"/>
      <c r="DJ19" s="106"/>
      <c r="DK19" s="2"/>
      <c r="DL19" s="79"/>
      <c r="DM19" s="79">
        <v>0</v>
      </c>
      <c r="DN19" s="79"/>
      <c r="DO19" s="79"/>
      <c r="DP19" s="79"/>
      <c r="DQ19" s="79"/>
      <c r="DR19" s="79"/>
      <c r="DS19" s="79"/>
      <c r="DT19" s="79"/>
      <c r="DU19" s="79"/>
      <c r="DV19" s="79"/>
      <c r="DW19" s="79"/>
      <c r="DX19" s="79"/>
      <c r="DY19" s="79"/>
      <c r="DZ19" s="79"/>
      <c r="EA19" s="79"/>
      <c r="EB19" s="79"/>
      <c r="EC19" s="79"/>
      <c r="ED19" s="79"/>
      <c r="EE19" s="79"/>
      <c r="EF19" s="79"/>
      <c r="EG19" s="106"/>
      <c r="EH19" s="2"/>
      <c r="EI19" s="79"/>
      <c r="EJ19" s="79">
        <v>0</v>
      </c>
      <c r="EK19" s="79"/>
      <c r="EL19" s="79"/>
      <c r="EM19" s="79"/>
      <c r="EN19" s="79"/>
      <c r="EO19" s="79"/>
      <c r="EP19" s="79"/>
      <c r="EQ19" s="79"/>
      <c r="ER19" s="79"/>
      <c r="ES19" s="79"/>
      <c r="ET19" s="79"/>
      <c r="EU19" s="79"/>
      <c r="EV19" s="79"/>
      <c r="EW19" s="79"/>
      <c r="EX19" s="79"/>
      <c r="EY19" s="79"/>
      <c r="EZ19" s="79"/>
      <c r="FA19" s="79"/>
      <c r="FB19" s="79"/>
      <c r="FC19" s="87"/>
      <c r="FD19" s="2"/>
      <c r="FE19" s="79"/>
      <c r="FF19" s="79"/>
      <c r="FG19" s="79"/>
      <c r="FH19" s="79"/>
      <c r="FI19" s="79"/>
      <c r="FJ19" s="87"/>
      <c r="FK19" s="2"/>
      <c r="FL19" s="79"/>
      <c r="FM19" s="79"/>
      <c r="FN19" s="79"/>
      <c r="FO19" s="79"/>
      <c r="FP19" s="79"/>
      <c r="FQ19" s="87"/>
      <c r="FR19" s="2"/>
      <c r="FS19" s="79"/>
      <c r="FT19" s="79"/>
      <c r="FU19" s="79"/>
      <c r="FV19" s="87"/>
      <c r="FW19" s="2"/>
      <c r="FX19" s="79"/>
      <c r="FY19" s="79"/>
    </row>
    <row r="20" spans="1:181" s="77" customFormat="1" ht="15.5">
      <c r="A20" s="134" t="s">
        <v>28</v>
      </c>
      <c r="B20" s="135">
        <v>4408.8400199999996</v>
      </c>
      <c r="C20" s="135">
        <v>11739</v>
      </c>
      <c r="D20" s="135">
        <v>7263</v>
      </c>
      <c r="E20" s="135">
        <v>4972</v>
      </c>
      <c r="F20" s="135">
        <v>3850.5880800000004</v>
      </c>
      <c r="G20" s="135">
        <v>26016.84</v>
      </c>
      <c r="H20" s="135">
        <v>20769</v>
      </c>
      <c r="I20" s="135">
        <v>13883.252</v>
      </c>
      <c r="J20" s="135">
        <v>5780.7569999999996</v>
      </c>
      <c r="K20" s="135">
        <v>18285</v>
      </c>
      <c r="L20" s="135">
        <v>11962</v>
      </c>
      <c r="M20" s="135">
        <v>8148</v>
      </c>
      <c r="N20" s="135">
        <v>3692</v>
      </c>
      <c r="O20" s="135">
        <v>16067</v>
      </c>
      <c r="P20" s="135">
        <v>12519</v>
      </c>
      <c r="Q20" s="135">
        <v>4889</v>
      </c>
      <c r="R20" s="135">
        <v>2458</v>
      </c>
      <c r="S20" s="135">
        <v>15072</v>
      </c>
      <c r="T20" s="135">
        <v>12626</v>
      </c>
      <c r="U20" s="135">
        <v>5000</v>
      </c>
      <c r="V20" s="135">
        <v>2535</v>
      </c>
      <c r="W20" s="107"/>
      <c r="X20" s="134" t="s">
        <v>28</v>
      </c>
      <c r="Y20" s="135">
        <v>2822</v>
      </c>
      <c r="Z20" s="135">
        <v>9701</v>
      </c>
      <c r="AA20" s="135">
        <v>7003</v>
      </c>
      <c r="AB20" s="135">
        <v>5204</v>
      </c>
      <c r="AC20" s="135">
        <v>2748.1851999999999</v>
      </c>
      <c r="AD20" s="135">
        <v>13625.498</v>
      </c>
      <c r="AE20" s="135">
        <v>11366.628000000001</v>
      </c>
      <c r="AF20" s="135">
        <v>7707.1949999999997</v>
      </c>
      <c r="AG20" s="135">
        <v>4599</v>
      </c>
      <c r="AH20" s="135">
        <v>15665</v>
      </c>
      <c r="AI20" s="135">
        <v>11823</v>
      </c>
      <c r="AJ20" s="135">
        <v>8740</v>
      </c>
      <c r="AK20" s="135">
        <v>4483</v>
      </c>
      <c r="AL20" s="135">
        <v>13473</v>
      </c>
      <c r="AM20" s="135">
        <v>10602</v>
      </c>
      <c r="AN20" s="135">
        <v>3069</v>
      </c>
      <c r="AO20" s="135">
        <v>1526</v>
      </c>
      <c r="AP20" s="135">
        <v>-2252.5940000000001</v>
      </c>
      <c r="AQ20" s="135">
        <v>-3784</v>
      </c>
      <c r="AR20" s="135">
        <v>-5320.6220000000003</v>
      </c>
      <c r="AS20" s="135">
        <v>1698.115</v>
      </c>
      <c r="AT20" s="107"/>
      <c r="AU20" s="134" t="s">
        <v>28</v>
      </c>
      <c r="AV20" s="135">
        <v>82496.065140128107</v>
      </c>
      <c r="AW20" s="135">
        <v>178764.2614405154</v>
      </c>
      <c r="AX20" s="135">
        <v>109008.93910839919</v>
      </c>
      <c r="AY20" s="135">
        <v>83921.670243278597</v>
      </c>
      <c r="AZ20" s="135">
        <v>76563.659488393663</v>
      </c>
      <c r="BA20" s="135">
        <v>351135.07900000003</v>
      </c>
      <c r="BB20" s="135">
        <v>297880.01199999999</v>
      </c>
      <c r="BC20" s="135">
        <v>205385.345</v>
      </c>
      <c r="BD20" s="135">
        <v>118605.7</v>
      </c>
      <c r="BE20" s="135">
        <v>398822.75900000002</v>
      </c>
      <c r="BF20" s="135">
        <v>279168.38</v>
      </c>
      <c r="BG20" s="135">
        <v>192032.99</v>
      </c>
      <c r="BH20" s="135">
        <v>97556.851999999999</v>
      </c>
      <c r="BI20" s="135">
        <v>398296.88500000001</v>
      </c>
      <c r="BJ20" s="135">
        <v>313026.68199999997</v>
      </c>
      <c r="BK20" s="135">
        <v>102914.478</v>
      </c>
      <c r="BL20" s="135">
        <v>53445.180999999997</v>
      </c>
      <c r="BM20" s="135">
        <v>277605</v>
      </c>
      <c r="BN20" s="135">
        <v>226307.16399999999</v>
      </c>
      <c r="BO20" s="135">
        <v>15120.263000000001</v>
      </c>
      <c r="BP20" s="159"/>
      <c r="BQ20" s="134" t="s">
        <v>28</v>
      </c>
      <c r="BR20" s="135">
        <v>1130.80979</v>
      </c>
      <c r="BS20" s="135">
        <v>4252</v>
      </c>
      <c r="BT20" s="135">
        <v>177</v>
      </c>
      <c r="BU20" s="135">
        <v>86</v>
      </c>
      <c r="BV20" s="135">
        <v>83</v>
      </c>
      <c r="BW20" s="159"/>
      <c r="BX20" s="134" t="s">
        <v>28</v>
      </c>
      <c r="BY20" s="135">
        <v>1725.0134400000002</v>
      </c>
      <c r="BZ20" s="135">
        <v>6199</v>
      </c>
      <c r="CA20" s="135">
        <v>270</v>
      </c>
      <c r="CB20" s="135">
        <v>129</v>
      </c>
      <c r="CC20" s="135">
        <v>125</v>
      </c>
      <c r="CD20" s="159"/>
      <c r="CE20" s="134" t="s">
        <v>28</v>
      </c>
      <c r="CF20" s="135">
        <v>3335.0428750000001</v>
      </c>
      <c r="CG20" s="135">
        <v>9348</v>
      </c>
      <c r="CH20" s="135">
        <v>6</v>
      </c>
      <c r="CI20" s="159"/>
      <c r="CJ20" s="134" t="s">
        <v>28</v>
      </c>
      <c r="CK20" s="135">
        <v>5336.4810781743508</v>
      </c>
      <c r="CL20" s="135">
        <v>1621.6468391805247</v>
      </c>
      <c r="CM20" s="159"/>
      <c r="CN20" s="134" t="s">
        <v>173</v>
      </c>
      <c r="CO20" s="135">
        <v>4408.8400199999996</v>
      </c>
      <c r="CP20" s="135">
        <v>11739</v>
      </c>
      <c r="CQ20" s="135">
        <v>7263</v>
      </c>
      <c r="CR20" s="135">
        <v>4972</v>
      </c>
      <c r="CS20" s="135">
        <v>3850.5880800000004</v>
      </c>
      <c r="CT20" s="135">
        <v>26016.84</v>
      </c>
      <c r="CU20" s="135">
        <v>20769</v>
      </c>
      <c r="CV20" s="135">
        <v>13883.252</v>
      </c>
      <c r="CW20" s="135">
        <v>5780.7569999999996</v>
      </c>
      <c r="CX20" s="135">
        <v>18285</v>
      </c>
      <c r="CY20" s="135">
        <v>11962</v>
      </c>
      <c r="CZ20" s="135">
        <v>8148</v>
      </c>
      <c r="DA20" s="135">
        <v>3692</v>
      </c>
      <c r="DB20" s="135">
        <v>16067</v>
      </c>
      <c r="DC20" s="135">
        <v>12519</v>
      </c>
      <c r="DD20" s="135">
        <v>4889</v>
      </c>
      <c r="DE20" s="135">
        <v>2458</v>
      </c>
      <c r="DF20" s="135">
        <v>15072</v>
      </c>
      <c r="DG20" s="135">
        <v>12626</v>
      </c>
      <c r="DH20" s="135">
        <v>5000</v>
      </c>
      <c r="DI20" s="135">
        <v>2535</v>
      </c>
      <c r="DJ20" s="107"/>
      <c r="DK20" s="134" t="s">
        <v>173</v>
      </c>
      <c r="DL20" s="135">
        <v>2822</v>
      </c>
      <c r="DM20" s="135">
        <v>9701</v>
      </c>
      <c r="DN20" s="135">
        <v>7003</v>
      </c>
      <c r="DO20" s="135">
        <v>5204</v>
      </c>
      <c r="DP20" s="135">
        <v>2748.1851999999999</v>
      </c>
      <c r="DQ20" s="135">
        <v>13625.498</v>
      </c>
      <c r="DR20" s="135">
        <v>11366.628000000001</v>
      </c>
      <c r="DS20" s="135">
        <v>7707.1949999999997</v>
      </c>
      <c r="DT20" s="135">
        <v>4599</v>
      </c>
      <c r="DU20" s="135">
        <v>15665</v>
      </c>
      <c r="DV20" s="135">
        <v>11823</v>
      </c>
      <c r="DW20" s="135">
        <v>8740</v>
      </c>
      <c r="DX20" s="135">
        <v>4483</v>
      </c>
      <c r="DY20" s="135">
        <v>13473</v>
      </c>
      <c r="DZ20" s="135">
        <v>10602</v>
      </c>
      <c r="EA20" s="135">
        <v>3069</v>
      </c>
      <c r="EB20" s="135">
        <v>1526</v>
      </c>
      <c r="EC20" s="135">
        <v>-2252.5940000000001</v>
      </c>
      <c r="ED20" s="135">
        <v>-3784</v>
      </c>
      <c r="EE20" s="135">
        <v>-5320.6220000000003</v>
      </c>
      <c r="EF20" s="135">
        <v>1698.115</v>
      </c>
      <c r="EG20" s="107"/>
      <c r="EH20" s="134" t="s">
        <v>173</v>
      </c>
      <c r="EI20" s="135">
        <v>82496.065140128107</v>
      </c>
      <c r="EJ20" s="135">
        <v>178764.2614405154</v>
      </c>
      <c r="EK20" s="135">
        <v>109008.93910839919</v>
      </c>
      <c r="EL20" s="135">
        <v>83921.670243278597</v>
      </c>
      <c r="EM20" s="135">
        <v>76563.659488393663</v>
      </c>
      <c r="EN20" s="135">
        <v>351135.07900000003</v>
      </c>
      <c r="EO20" s="135">
        <v>297880.01199999999</v>
      </c>
      <c r="EP20" s="135">
        <v>205385.345</v>
      </c>
      <c r="EQ20" s="135">
        <v>118605.7</v>
      </c>
      <c r="ER20" s="135">
        <v>398822.75900000002</v>
      </c>
      <c r="ES20" s="135">
        <v>279168.38</v>
      </c>
      <c r="ET20" s="135">
        <v>192032.99</v>
      </c>
      <c r="EU20" s="135">
        <v>97556.851999999999</v>
      </c>
      <c r="EV20" s="135">
        <v>398296.88500000001</v>
      </c>
      <c r="EW20" s="135">
        <v>313026.68199999997</v>
      </c>
      <c r="EX20" s="135">
        <v>102914.478</v>
      </c>
      <c r="EY20" s="135">
        <v>53445.180999999997</v>
      </c>
      <c r="EZ20" s="135">
        <v>277605</v>
      </c>
      <c r="FA20" s="135">
        <v>226307.16399999999</v>
      </c>
      <c r="FB20" s="135">
        <v>15120.263000000001</v>
      </c>
      <c r="FC20" s="159"/>
      <c r="FD20" s="134" t="s">
        <v>173</v>
      </c>
      <c r="FE20" s="135">
        <v>1130.80979</v>
      </c>
      <c r="FF20" s="135">
        <v>4252</v>
      </c>
      <c r="FG20" s="135">
        <v>177</v>
      </c>
      <c r="FH20" s="135">
        <v>86</v>
      </c>
      <c r="FI20" s="135">
        <v>83</v>
      </c>
      <c r="FJ20" s="159"/>
      <c r="FK20" s="134" t="s">
        <v>173</v>
      </c>
      <c r="FL20" s="135">
        <v>1725.0134400000002</v>
      </c>
      <c r="FM20" s="135">
        <v>6199</v>
      </c>
      <c r="FN20" s="135">
        <v>270</v>
      </c>
      <c r="FO20" s="135">
        <v>129</v>
      </c>
      <c r="FP20" s="135">
        <v>125</v>
      </c>
      <c r="FQ20" s="159"/>
      <c r="FR20" s="134" t="s">
        <v>173</v>
      </c>
      <c r="FS20" s="135">
        <v>3335.0428750000001</v>
      </c>
      <c r="FT20" s="135">
        <v>9348</v>
      </c>
      <c r="FU20" s="135">
        <v>6</v>
      </c>
      <c r="FV20" s="159"/>
      <c r="FW20" s="134" t="s">
        <v>173</v>
      </c>
      <c r="FX20" s="135">
        <v>5336.4810781743508</v>
      </c>
      <c r="FY20" s="135">
        <v>1621.6468391805247</v>
      </c>
    </row>
    <row r="21" spans="1:181" ht="15.5">
      <c r="A21" s="129" t="s">
        <v>38</v>
      </c>
      <c r="B21" s="133">
        <v>-1184</v>
      </c>
      <c r="C21" s="133">
        <v>-4453</v>
      </c>
      <c r="D21" s="133">
        <v>-3052</v>
      </c>
      <c r="E21" s="133">
        <v>-1955</v>
      </c>
      <c r="F21" s="133">
        <v>-1015</v>
      </c>
      <c r="G21" s="133">
        <v>-13563</v>
      </c>
      <c r="H21" s="133">
        <v>-10352</v>
      </c>
      <c r="I21" s="133">
        <v>-6910</v>
      </c>
      <c r="J21" s="133">
        <v>-1829</v>
      </c>
      <c r="K21" s="133">
        <v>0</v>
      </c>
      <c r="L21" s="133">
        <v>0</v>
      </c>
      <c r="M21" s="133">
        <v>0</v>
      </c>
      <c r="N21" s="133">
        <v>0</v>
      </c>
      <c r="O21" s="133">
        <v>0</v>
      </c>
      <c r="P21" s="133">
        <v>0</v>
      </c>
      <c r="Q21" s="133">
        <v>0</v>
      </c>
      <c r="R21" s="133">
        <v>0</v>
      </c>
      <c r="S21" s="133">
        <v>0</v>
      </c>
      <c r="T21" s="133">
        <v>0</v>
      </c>
      <c r="U21" s="133">
        <v>0</v>
      </c>
      <c r="V21" s="133">
        <v>0</v>
      </c>
      <c r="W21" s="107"/>
      <c r="X21" s="129" t="s">
        <v>38</v>
      </c>
      <c r="Y21" s="133">
        <v>-418</v>
      </c>
      <c r="Z21" s="133">
        <v>-3005</v>
      </c>
      <c r="AA21" s="133">
        <v>-1998</v>
      </c>
      <c r="AB21" s="133">
        <v>-1476</v>
      </c>
      <c r="AC21" s="133">
        <v>-620</v>
      </c>
      <c r="AD21" s="133">
        <v>0</v>
      </c>
      <c r="AE21" s="133">
        <v>0</v>
      </c>
      <c r="AF21" s="133">
        <v>0</v>
      </c>
      <c r="AG21" s="133">
        <v>0</v>
      </c>
      <c r="AH21" s="133">
        <v>0</v>
      </c>
      <c r="AI21" s="133">
        <v>0</v>
      </c>
      <c r="AJ21" s="133">
        <v>0</v>
      </c>
      <c r="AK21" s="133">
        <v>0</v>
      </c>
      <c r="AL21" s="133">
        <v>0</v>
      </c>
      <c r="AM21" s="133">
        <v>0</v>
      </c>
      <c r="AN21" s="133">
        <v>0</v>
      </c>
      <c r="AO21" s="133">
        <v>0</v>
      </c>
      <c r="AP21" s="133">
        <v>0</v>
      </c>
      <c r="AQ21" s="133">
        <v>0</v>
      </c>
      <c r="AR21" s="133">
        <v>0</v>
      </c>
      <c r="AS21" s="133">
        <v>0</v>
      </c>
      <c r="AT21" s="107"/>
      <c r="AU21" s="129" t="s">
        <v>38</v>
      </c>
      <c r="AV21" s="133">
        <v>-13377.012995627698</v>
      </c>
      <c r="AW21" s="133">
        <v>-44277.837397344549</v>
      </c>
      <c r="AX21" s="133">
        <v>-29540.830175908559</v>
      </c>
      <c r="AY21" s="133">
        <v>-19366.196550837223</v>
      </c>
      <c r="AZ21" s="133">
        <v>-9231.6113039997454</v>
      </c>
      <c r="BA21" s="133">
        <v>0</v>
      </c>
      <c r="BB21" s="133">
        <v>0</v>
      </c>
      <c r="BC21" s="133">
        <v>0</v>
      </c>
      <c r="BD21" s="133">
        <v>0</v>
      </c>
      <c r="BE21" s="133">
        <v>0</v>
      </c>
      <c r="BF21" s="133">
        <v>0</v>
      </c>
      <c r="BG21" s="133">
        <v>0</v>
      </c>
      <c r="BH21" s="133">
        <v>0</v>
      </c>
      <c r="BI21" s="133">
        <v>0</v>
      </c>
      <c r="BJ21" s="133">
        <v>0</v>
      </c>
      <c r="BK21" s="133">
        <v>0</v>
      </c>
      <c r="BL21" s="133">
        <v>0</v>
      </c>
      <c r="BM21" s="133">
        <v>0</v>
      </c>
      <c r="BN21" s="133">
        <v>0</v>
      </c>
      <c r="BO21" s="133">
        <v>0</v>
      </c>
      <c r="BP21" s="71"/>
      <c r="BQ21" s="129" t="s">
        <v>38</v>
      </c>
      <c r="BR21" s="133">
        <v>-1453.3558350000001</v>
      </c>
      <c r="BS21" s="133">
        <v>-4277</v>
      </c>
      <c r="BT21" s="133">
        <v>-495</v>
      </c>
      <c r="BU21" s="133">
        <v>-159</v>
      </c>
      <c r="BV21" s="133">
        <v>-84</v>
      </c>
      <c r="BW21" s="71"/>
      <c r="BX21" s="129" t="s">
        <v>38</v>
      </c>
      <c r="BY21" s="133">
        <v>-2078.2722750000003</v>
      </c>
      <c r="BZ21" s="133">
        <v>-6142</v>
      </c>
      <c r="CA21" s="133">
        <v>-690</v>
      </c>
      <c r="CB21" s="133">
        <v>-280</v>
      </c>
      <c r="CC21" s="133">
        <v>-130</v>
      </c>
      <c r="CD21" s="71"/>
      <c r="CE21" s="129" t="s">
        <v>38</v>
      </c>
      <c r="CF21" s="133">
        <v>-3845.5871200000006</v>
      </c>
      <c r="CG21" s="133">
        <v>-9043</v>
      </c>
      <c r="CH21" s="133">
        <v>-243</v>
      </c>
      <c r="CI21" s="71"/>
      <c r="CJ21" s="129" t="s">
        <v>38</v>
      </c>
      <c r="CK21" s="133">
        <v>-609.76811635000286</v>
      </c>
      <c r="CL21" s="133">
        <v>-236.90408940000356</v>
      </c>
      <c r="CM21" s="71"/>
      <c r="CN21" s="129" t="s">
        <v>174</v>
      </c>
      <c r="CO21" s="133">
        <v>-1184</v>
      </c>
      <c r="CP21" s="133">
        <v>-4453</v>
      </c>
      <c r="CQ21" s="133">
        <v>-3052</v>
      </c>
      <c r="CR21" s="133">
        <v>-1955</v>
      </c>
      <c r="CS21" s="133">
        <v>-1015</v>
      </c>
      <c r="CT21" s="133">
        <v>-13563</v>
      </c>
      <c r="CU21" s="133">
        <v>-10352</v>
      </c>
      <c r="CV21" s="133">
        <v>-6910</v>
      </c>
      <c r="CW21" s="133">
        <v>-1829</v>
      </c>
      <c r="CX21" s="133">
        <v>0</v>
      </c>
      <c r="CY21" s="133">
        <v>0</v>
      </c>
      <c r="CZ21" s="133">
        <v>0</v>
      </c>
      <c r="DA21" s="133">
        <v>0</v>
      </c>
      <c r="DB21" s="133">
        <v>0</v>
      </c>
      <c r="DC21" s="133">
        <v>0</v>
      </c>
      <c r="DD21" s="133">
        <v>0</v>
      </c>
      <c r="DE21" s="133">
        <v>0</v>
      </c>
      <c r="DF21" s="133">
        <v>0</v>
      </c>
      <c r="DG21" s="133">
        <v>0</v>
      </c>
      <c r="DH21" s="133">
        <v>0</v>
      </c>
      <c r="DI21" s="133">
        <v>0</v>
      </c>
      <c r="DJ21" s="106"/>
      <c r="DK21" s="129" t="s">
        <v>174</v>
      </c>
      <c r="DL21" s="133">
        <v>-418</v>
      </c>
      <c r="DM21" s="133">
        <v>-3005</v>
      </c>
      <c r="DN21" s="133">
        <v>-1998</v>
      </c>
      <c r="DO21" s="133">
        <v>-1476</v>
      </c>
      <c r="DP21" s="133">
        <v>-620</v>
      </c>
      <c r="DQ21" s="133">
        <v>0</v>
      </c>
      <c r="DR21" s="133">
        <v>0</v>
      </c>
      <c r="DS21" s="133">
        <v>0</v>
      </c>
      <c r="DT21" s="133">
        <v>0</v>
      </c>
      <c r="DU21" s="133">
        <v>0</v>
      </c>
      <c r="DV21" s="133">
        <v>0</v>
      </c>
      <c r="DW21" s="133">
        <v>0</v>
      </c>
      <c r="DX21" s="133">
        <v>0</v>
      </c>
      <c r="DY21" s="133">
        <v>0</v>
      </c>
      <c r="DZ21" s="133">
        <v>0</v>
      </c>
      <c r="EA21" s="133">
        <v>0</v>
      </c>
      <c r="EB21" s="133">
        <v>0</v>
      </c>
      <c r="EC21" s="133">
        <v>0</v>
      </c>
      <c r="ED21" s="133">
        <v>0</v>
      </c>
      <c r="EE21" s="133">
        <v>0</v>
      </c>
      <c r="EF21" s="133">
        <v>0</v>
      </c>
      <c r="EG21" s="107"/>
      <c r="EH21" s="129" t="s">
        <v>174</v>
      </c>
      <c r="EI21" s="133">
        <v>-13377.012995627698</v>
      </c>
      <c r="EJ21" s="133">
        <v>-44277.837397344549</v>
      </c>
      <c r="EK21" s="133">
        <v>-29540.830175908559</v>
      </c>
      <c r="EL21" s="133">
        <v>-19366.196550837223</v>
      </c>
      <c r="EM21" s="133">
        <v>-9231.6113039997454</v>
      </c>
      <c r="EN21" s="133">
        <v>0</v>
      </c>
      <c r="EO21" s="133">
        <v>0</v>
      </c>
      <c r="EP21" s="133">
        <v>0</v>
      </c>
      <c r="EQ21" s="133">
        <v>0</v>
      </c>
      <c r="ER21" s="133">
        <v>0</v>
      </c>
      <c r="ES21" s="133">
        <v>0</v>
      </c>
      <c r="ET21" s="133">
        <v>0</v>
      </c>
      <c r="EU21" s="133">
        <v>0</v>
      </c>
      <c r="EV21" s="133">
        <v>0</v>
      </c>
      <c r="EW21" s="133">
        <v>0</v>
      </c>
      <c r="EX21" s="133">
        <v>0</v>
      </c>
      <c r="EY21" s="133">
        <v>0</v>
      </c>
      <c r="EZ21" s="133">
        <v>0</v>
      </c>
      <c r="FA21" s="133">
        <v>0</v>
      </c>
      <c r="FB21" s="133">
        <v>0</v>
      </c>
      <c r="FC21" s="71"/>
      <c r="FD21" s="129" t="s">
        <v>174</v>
      </c>
      <c r="FE21" s="133">
        <v>-1453.3558350000001</v>
      </c>
      <c r="FF21" s="133">
        <v>-4277</v>
      </c>
      <c r="FG21" s="133">
        <v>-495</v>
      </c>
      <c r="FH21" s="133">
        <v>-159</v>
      </c>
      <c r="FI21" s="133">
        <v>-84</v>
      </c>
      <c r="FJ21" s="71"/>
      <c r="FK21" s="129" t="s">
        <v>174</v>
      </c>
      <c r="FL21" s="133">
        <v>-2078.2722750000003</v>
      </c>
      <c r="FM21" s="133">
        <v>-6142</v>
      </c>
      <c r="FN21" s="133">
        <v>-690</v>
      </c>
      <c r="FO21" s="133">
        <v>-280</v>
      </c>
      <c r="FP21" s="133">
        <v>-130</v>
      </c>
      <c r="FQ21" s="71"/>
      <c r="FR21" s="129" t="s">
        <v>174</v>
      </c>
      <c r="FS21" s="133">
        <v>-3845.5871200000006</v>
      </c>
      <c r="FT21" s="133">
        <v>-9043</v>
      </c>
      <c r="FU21" s="133">
        <v>-243</v>
      </c>
      <c r="FV21" s="71"/>
      <c r="FW21" s="129" t="s">
        <v>174</v>
      </c>
      <c r="FX21" s="133">
        <v>-609.76811635000286</v>
      </c>
      <c r="FY21" s="133">
        <v>-236.90408940000356</v>
      </c>
    </row>
    <row r="22" spans="1:181" ht="15.5">
      <c r="A22" s="27" t="s">
        <v>26</v>
      </c>
      <c r="B22" s="66">
        <v>-10</v>
      </c>
      <c r="C22" s="66">
        <v>-38</v>
      </c>
      <c r="D22" s="66">
        <v>-27</v>
      </c>
      <c r="E22" s="66">
        <v>-18</v>
      </c>
      <c r="F22" s="66">
        <v>-9</v>
      </c>
      <c r="G22" s="66">
        <v>-39</v>
      </c>
      <c r="H22" s="66">
        <v>-30</v>
      </c>
      <c r="I22" s="66">
        <v>-21</v>
      </c>
      <c r="J22" s="66">
        <v>-7</v>
      </c>
      <c r="K22" s="66">
        <v>-30</v>
      </c>
      <c r="L22" s="66">
        <v>-12</v>
      </c>
      <c r="M22" s="66">
        <v>-8</v>
      </c>
      <c r="N22" s="66">
        <v>-5</v>
      </c>
      <c r="O22" s="66">
        <v>-2</v>
      </c>
      <c r="P22" s="66">
        <v>0</v>
      </c>
      <c r="Q22" s="66">
        <v>0</v>
      </c>
      <c r="R22" s="66">
        <v>0</v>
      </c>
      <c r="S22" s="66">
        <v>0</v>
      </c>
      <c r="T22" s="66">
        <v>0</v>
      </c>
      <c r="U22" s="66">
        <v>0</v>
      </c>
      <c r="V22" s="66">
        <v>0</v>
      </c>
      <c r="W22" s="106"/>
      <c r="X22" s="27" t="s">
        <v>26</v>
      </c>
      <c r="Y22" s="66">
        <v>-221</v>
      </c>
      <c r="Z22" s="66">
        <v>-1089</v>
      </c>
      <c r="AA22" s="66">
        <v>-822</v>
      </c>
      <c r="AB22" s="66">
        <v>-523</v>
      </c>
      <c r="AC22" s="66">
        <v>-261</v>
      </c>
      <c r="AD22" s="66">
        <v>-755</v>
      </c>
      <c r="AE22" s="66">
        <v>-503</v>
      </c>
      <c r="AF22" s="66">
        <v>-251</v>
      </c>
      <c r="AG22" s="66">
        <v>-121</v>
      </c>
      <c r="AH22" s="66">
        <v>-533</v>
      </c>
      <c r="AI22" s="66">
        <v>-387</v>
      </c>
      <c r="AJ22" s="66">
        <v>-260</v>
      </c>
      <c r="AK22" s="66">
        <v>-122</v>
      </c>
      <c r="AL22" s="66">
        <v>-504</v>
      </c>
      <c r="AM22" s="66">
        <v>-362</v>
      </c>
      <c r="AN22" s="66">
        <v>-248</v>
      </c>
      <c r="AO22" s="66">
        <v>-120</v>
      </c>
      <c r="AP22" s="66">
        <v>-447.73500000000001</v>
      </c>
      <c r="AQ22" s="66">
        <v>-327</v>
      </c>
      <c r="AR22" s="66">
        <v>-204.535</v>
      </c>
      <c r="AS22" s="66">
        <v>-88</v>
      </c>
      <c r="AT22" s="106"/>
      <c r="AU22" s="27" t="s">
        <v>26</v>
      </c>
      <c r="AV22" s="66">
        <v>-4168.8245601421913</v>
      </c>
      <c r="AW22" s="66">
        <v>-16986.79237732854</v>
      </c>
      <c r="AX22" s="66">
        <v>-12561.925635262807</v>
      </c>
      <c r="AY22" s="66">
        <v>-8474.8118881026967</v>
      </c>
      <c r="AZ22" s="66">
        <v>-4216.2961675842362</v>
      </c>
      <c r="BA22" s="66">
        <v>-17412.827000000001</v>
      </c>
      <c r="BB22" s="66">
        <v>-12697.723</v>
      </c>
      <c r="BC22" s="66">
        <v>-8604.0220000000008</v>
      </c>
      <c r="BD22" s="66">
        <v>-3857.7</v>
      </c>
      <c r="BE22" s="66">
        <v>-15813.136</v>
      </c>
      <c r="BF22" s="66">
        <v>-11514.49</v>
      </c>
      <c r="BG22" s="66">
        <v>-7863.78</v>
      </c>
      <c r="BH22" s="66">
        <v>-4233.2979999999998</v>
      </c>
      <c r="BI22" s="66">
        <v>-16100.534</v>
      </c>
      <c r="BJ22" s="66">
        <v>-11419.574000000001</v>
      </c>
      <c r="BK22" s="66">
        <v>-7912.9189999999999</v>
      </c>
      <c r="BL22" s="66">
        <v>-3452.1970000000001</v>
      </c>
      <c r="BM22" s="66">
        <v>-8081</v>
      </c>
      <c r="BN22" s="66">
        <v>-4829.2650000000003</v>
      </c>
      <c r="BO22" s="66">
        <v>-1096.164</v>
      </c>
      <c r="BP22" s="68"/>
      <c r="BQ22" s="27" t="s">
        <v>26</v>
      </c>
      <c r="BR22" s="66">
        <v>-101.27328</v>
      </c>
      <c r="BS22" s="66">
        <v>-233</v>
      </c>
      <c r="BT22" s="66">
        <v>-248</v>
      </c>
      <c r="BU22" s="66">
        <v>-69</v>
      </c>
      <c r="BV22" s="66">
        <v>0</v>
      </c>
      <c r="BW22" s="68"/>
      <c r="BX22" s="27" t="s">
        <v>26</v>
      </c>
      <c r="BY22" s="66">
        <v>-101.27328</v>
      </c>
      <c r="BZ22" s="66">
        <v>-255</v>
      </c>
      <c r="CA22" s="66">
        <v>-349</v>
      </c>
      <c r="CB22" s="66">
        <v>-146</v>
      </c>
      <c r="CC22" s="66">
        <v>0</v>
      </c>
      <c r="CD22" s="68"/>
      <c r="CE22" s="27" t="s">
        <v>26</v>
      </c>
      <c r="CF22" s="66">
        <v>-101.27327</v>
      </c>
      <c r="CG22" s="66">
        <v>-84</v>
      </c>
      <c r="CH22" s="66">
        <v>0</v>
      </c>
      <c r="CI22" s="68"/>
      <c r="CJ22" s="27" t="s">
        <v>26</v>
      </c>
      <c r="CK22" s="66">
        <v>-205.10117990000001</v>
      </c>
      <c r="CL22" s="66">
        <v>-43.666511299999968</v>
      </c>
      <c r="CM22" s="68"/>
      <c r="CN22" s="27" t="s">
        <v>60</v>
      </c>
      <c r="CO22" s="66">
        <v>-10</v>
      </c>
      <c r="CP22" s="66">
        <v>-38</v>
      </c>
      <c r="CQ22" s="66">
        <v>-27</v>
      </c>
      <c r="CR22" s="66">
        <v>-18</v>
      </c>
      <c r="CS22" s="66">
        <v>-9</v>
      </c>
      <c r="CT22" s="66">
        <v>-39</v>
      </c>
      <c r="CU22" s="66">
        <v>-30</v>
      </c>
      <c r="CV22" s="66">
        <v>-21</v>
      </c>
      <c r="CW22" s="66">
        <v>-7</v>
      </c>
      <c r="CX22" s="66">
        <v>-30</v>
      </c>
      <c r="CY22" s="66">
        <v>-12</v>
      </c>
      <c r="CZ22" s="66">
        <v>-8</v>
      </c>
      <c r="DA22" s="66">
        <v>-5</v>
      </c>
      <c r="DB22" s="66">
        <v>-2</v>
      </c>
      <c r="DC22" s="66">
        <v>0</v>
      </c>
      <c r="DD22" s="66">
        <v>0</v>
      </c>
      <c r="DE22" s="66">
        <v>0</v>
      </c>
      <c r="DF22" s="66">
        <v>0</v>
      </c>
      <c r="DG22" s="66">
        <v>0</v>
      </c>
      <c r="DH22" s="66">
        <v>0</v>
      </c>
      <c r="DI22" s="66">
        <v>0</v>
      </c>
      <c r="DJ22" s="106"/>
      <c r="DK22" s="27" t="s">
        <v>60</v>
      </c>
      <c r="DL22" s="66">
        <v>-221</v>
      </c>
      <c r="DM22" s="66">
        <v>-1089</v>
      </c>
      <c r="DN22" s="66">
        <v>-822</v>
      </c>
      <c r="DO22" s="66">
        <v>-523</v>
      </c>
      <c r="DP22" s="66">
        <v>-261</v>
      </c>
      <c r="DQ22" s="66">
        <v>-755</v>
      </c>
      <c r="DR22" s="66">
        <v>-503</v>
      </c>
      <c r="DS22" s="66">
        <v>-251</v>
      </c>
      <c r="DT22" s="66">
        <v>-121</v>
      </c>
      <c r="DU22" s="66">
        <v>-533</v>
      </c>
      <c r="DV22" s="66">
        <v>-387</v>
      </c>
      <c r="DW22" s="66">
        <v>-260</v>
      </c>
      <c r="DX22" s="66">
        <v>-122</v>
      </c>
      <c r="DY22" s="66">
        <v>-504</v>
      </c>
      <c r="DZ22" s="66">
        <v>-362</v>
      </c>
      <c r="EA22" s="66">
        <v>-248</v>
      </c>
      <c r="EB22" s="66">
        <v>-120</v>
      </c>
      <c r="EC22" s="66">
        <v>-447.73500000000001</v>
      </c>
      <c r="ED22" s="66">
        <v>-327</v>
      </c>
      <c r="EE22" s="66">
        <v>-204.535</v>
      </c>
      <c r="EF22" s="66">
        <v>-88</v>
      </c>
      <c r="EG22" s="106"/>
      <c r="EH22" s="27" t="s">
        <v>60</v>
      </c>
      <c r="EI22" s="66">
        <v>-4168.8245601421913</v>
      </c>
      <c r="EJ22" s="66">
        <v>-16986.79237732854</v>
      </c>
      <c r="EK22" s="66">
        <v>-12561.925635262807</v>
      </c>
      <c r="EL22" s="66">
        <v>-8474.8118881026967</v>
      </c>
      <c r="EM22" s="66">
        <v>-4216.2961675842362</v>
      </c>
      <c r="EN22" s="66">
        <v>-17412.827000000001</v>
      </c>
      <c r="EO22" s="66">
        <v>-12697.723</v>
      </c>
      <c r="EP22" s="66">
        <v>-8604.0220000000008</v>
      </c>
      <c r="EQ22" s="66">
        <v>-3857.7</v>
      </c>
      <c r="ER22" s="66">
        <v>-15813.136</v>
      </c>
      <c r="ES22" s="66">
        <v>-11514.49</v>
      </c>
      <c r="ET22" s="66">
        <v>-7863.78</v>
      </c>
      <c r="EU22" s="66">
        <v>-4233.2979999999998</v>
      </c>
      <c r="EV22" s="66">
        <v>-16100.534</v>
      </c>
      <c r="EW22" s="66">
        <v>-11419.574000000001</v>
      </c>
      <c r="EX22" s="66">
        <v>-7912.9189999999999</v>
      </c>
      <c r="EY22" s="66">
        <v>-3452.1970000000001</v>
      </c>
      <c r="EZ22" s="66">
        <v>-8081</v>
      </c>
      <c r="FA22" s="66">
        <v>-4829.2650000000003</v>
      </c>
      <c r="FB22" s="66">
        <v>-1096.164</v>
      </c>
      <c r="FC22" s="68"/>
      <c r="FD22" s="27" t="s">
        <v>60</v>
      </c>
      <c r="FE22" s="66">
        <v>-101.27328</v>
      </c>
      <c r="FF22" s="66">
        <v>-233</v>
      </c>
      <c r="FG22" s="66">
        <v>-248</v>
      </c>
      <c r="FH22" s="66">
        <v>-69</v>
      </c>
      <c r="FI22" s="66">
        <v>0</v>
      </c>
      <c r="FJ22" s="68"/>
      <c r="FK22" s="27" t="s">
        <v>60</v>
      </c>
      <c r="FL22" s="66">
        <v>-101.27328</v>
      </c>
      <c r="FM22" s="66">
        <v>-255</v>
      </c>
      <c r="FN22" s="66">
        <v>-349</v>
      </c>
      <c r="FO22" s="66">
        <v>-146</v>
      </c>
      <c r="FP22" s="66">
        <v>0</v>
      </c>
      <c r="FQ22" s="68"/>
      <c r="FR22" s="27" t="s">
        <v>60</v>
      </c>
      <c r="FS22" s="66">
        <v>-101.27327</v>
      </c>
      <c r="FT22" s="66">
        <v>-84</v>
      </c>
      <c r="FU22" s="66">
        <v>0</v>
      </c>
      <c r="FV22" s="68"/>
      <c r="FW22" s="27" t="s">
        <v>60</v>
      </c>
      <c r="FX22" s="66">
        <v>-205.10117990000001</v>
      </c>
      <c r="FY22" s="66">
        <v>-43.666511299999968</v>
      </c>
    </row>
    <row r="23" spans="1:181" ht="15.5">
      <c r="A23" s="132" t="s">
        <v>27</v>
      </c>
      <c r="B23" s="131">
        <v>-366</v>
      </c>
      <c r="C23" s="131">
        <v>-1228</v>
      </c>
      <c r="D23" s="131">
        <v>-690</v>
      </c>
      <c r="E23" s="131">
        <v>-385</v>
      </c>
      <c r="F23" s="131">
        <v>-194</v>
      </c>
      <c r="G23" s="131">
        <v>-10467</v>
      </c>
      <c r="H23" s="131">
        <v>-8094</v>
      </c>
      <c r="I23" s="131">
        <v>-5434</v>
      </c>
      <c r="J23" s="131">
        <v>-1127</v>
      </c>
      <c r="K23" s="131">
        <v>-1202</v>
      </c>
      <c r="L23" s="131">
        <v>-440</v>
      </c>
      <c r="M23" s="131">
        <v>-175</v>
      </c>
      <c r="N23" s="131">
        <v>-5</v>
      </c>
      <c r="O23" s="131">
        <v>-38</v>
      </c>
      <c r="P23" s="131">
        <v>-30</v>
      </c>
      <c r="Q23" s="131">
        <v>-31</v>
      </c>
      <c r="R23" s="131">
        <v>-1</v>
      </c>
      <c r="S23" s="131">
        <v>-216</v>
      </c>
      <c r="T23" s="131">
        <v>-84</v>
      </c>
      <c r="U23" s="131">
        <v>-83</v>
      </c>
      <c r="V23" s="131">
        <v>-1</v>
      </c>
      <c r="W23" s="106"/>
      <c r="X23" s="132" t="s">
        <v>27</v>
      </c>
      <c r="Y23" s="131">
        <v>-24</v>
      </c>
      <c r="Z23" s="131">
        <v>-804</v>
      </c>
      <c r="AA23" s="131">
        <v>-404</v>
      </c>
      <c r="AB23" s="131">
        <v>-387</v>
      </c>
      <c r="AC23" s="131">
        <v>-169</v>
      </c>
      <c r="AD23" s="131">
        <v>-477</v>
      </c>
      <c r="AE23" s="131">
        <v>-335</v>
      </c>
      <c r="AF23" s="131">
        <v>-215</v>
      </c>
      <c r="AG23" s="131">
        <v>-11</v>
      </c>
      <c r="AH23" s="131">
        <v>-247</v>
      </c>
      <c r="AI23" s="131">
        <v>-219</v>
      </c>
      <c r="AJ23" s="131">
        <v>-96</v>
      </c>
      <c r="AK23" s="131">
        <v>-17</v>
      </c>
      <c r="AL23" s="131">
        <v>-297</v>
      </c>
      <c r="AM23" s="131">
        <v>-219</v>
      </c>
      <c r="AN23" s="131">
        <v>-126</v>
      </c>
      <c r="AO23" s="131">
        <v>-67</v>
      </c>
      <c r="AP23" s="131">
        <v>-304.67599999999999</v>
      </c>
      <c r="AQ23" s="131">
        <v>-97</v>
      </c>
      <c r="AR23" s="131">
        <v>-45.624000000000002</v>
      </c>
      <c r="AS23" s="131">
        <v>-9</v>
      </c>
      <c r="AT23" s="106"/>
      <c r="AU23" s="132" t="s">
        <v>27</v>
      </c>
      <c r="AV23" s="131">
        <v>-4903.8412211584182</v>
      </c>
      <c r="AW23" s="131">
        <v>-6672.0967833064396</v>
      </c>
      <c r="AX23" s="131">
        <v>-3040.4289712884283</v>
      </c>
      <c r="AY23" s="131">
        <v>-2037.5543198923754</v>
      </c>
      <c r="AZ23" s="131">
        <v>-403.03291170528621</v>
      </c>
      <c r="BA23" s="131">
        <v>-5913.2020000000002</v>
      </c>
      <c r="BB23" s="131">
        <v>-6310.8580000000002</v>
      </c>
      <c r="BC23" s="131">
        <v>-3282.5070000000001</v>
      </c>
      <c r="BD23" s="131">
        <v>-805.3</v>
      </c>
      <c r="BE23" s="131">
        <v>-8464.1479999999992</v>
      </c>
      <c r="BF23" s="131">
        <v>-6944.23</v>
      </c>
      <c r="BG23" s="131">
        <v>-5654.01</v>
      </c>
      <c r="BH23" s="131">
        <v>-3197.3870000000002</v>
      </c>
      <c r="BI23" s="131">
        <v>-35724.180999999997</v>
      </c>
      <c r="BJ23" s="131">
        <v>-19187.362000000001</v>
      </c>
      <c r="BK23" s="131">
        <v>-12532.2</v>
      </c>
      <c r="BL23" s="131">
        <v>-7593.6019999999999</v>
      </c>
      <c r="BM23" s="131">
        <v>-20195</v>
      </c>
      <c r="BN23" s="131">
        <v>-12128.001</v>
      </c>
      <c r="BO23" s="131">
        <v>-2417.2600000000002</v>
      </c>
      <c r="BP23" s="68"/>
      <c r="BQ23" s="132" t="s">
        <v>27</v>
      </c>
      <c r="BR23" s="131">
        <v>-1258.3070949999999</v>
      </c>
      <c r="BS23" s="131">
        <v>-3923</v>
      </c>
      <c r="BT23" s="131">
        <v>-165</v>
      </c>
      <c r="BU23" s="131">
        <v>-83</v>
      </c>
      <c r="BV23" s="131">
        <v>-83</v>
      </c>
      <c r="BW23" s="68"/>
      <c r="BX23" s="132" t="s">
        <v>27</v>
      </c>
      <c r="BY23" s="131">
        <v>-1892.3992900000001</v>
      </c>
      <c r="BZ23" s="131">
        <v>-5750</v>
      </c>
      <c r="CA23" s="131">
        <v>-254</v>
      </c>
      <c r="CB23" s="131">
        <v>-124</v>
      </c>
      <c r="CC23" s="131">
        <v>-125</v>
      </c>
      <c r="CD23" s="68"/>
      <c r="CE23" s="132" t="s">
        <v>27</v>
      </c>
      <c r="CF23" s="131">
        <v>-3638.8965850000004</v>
      </c>
      <c r="CG23" s="131">
        <v>-8662</v>
      </c>
      <c r="CH23" s="131">
        <v>0</v>
      </c>
      <c r="CI23" s="68"/>
      <c r="CJ23" s="132" t="s">
        <v>27</v>
      </c>
      <c r="CK23" s="131">
        <v>-7.9898053000020948</v>
      </c>
      <c r="CL23" s="131">
        <v>-33.33875740000417</v>
      </c>
      <c r="CM23" s="68"/>
      <c r="CN23" s="132" t="s">
        <v>27</v>
      </c>
      <c r="CO23" s="131">
        <v>-366</v>
      </c>
      <c r="CP23" s="131">
        <v>-1228</v>
      </c>
      <c r="CQ23" s="131">
        <v>-690</v>
      </c>
      <c r="CR23" s="131">
        <v>-385</v>
      </c>
      <c r="CS23" s="131">
        <v>-194</v>
      </c>
      <c r="CT23" s="131">
        <v>-10467</v>
      </c>
      <c r="CU23" s="131">
        <v>-8094</v>
      </c>
      <c r="CV23" s="131">
        <v>-5434</v>
      </c>
      <c r="CW23" s="131">
        <v>-1127</v>
      </c>
      <c r="CX23" s="131">
        <v>-1202</v>
      </c>
      <c r="CY23" s="131">
        <v>-440</v>
      </c>
      <c r="CZ23" s="131">
        <v>-175</v>
      </c>
      <c r="DA23" s="131">
        <v>-5</v>
      </c>
      <c r="DB23" s="131">
        <v>-38</v>
      </c>
      <c r="DC23" s="131">
        <v>-30</v>
      </c>
      <c r="DD23" s="131">
        <v>-31</v>
      </c>
      <c r="DE23" s="131">
        <v>-1</v>
      </c>
      <c r="DF23" s="131">
        <v>-216</v>
      </c>
      <c r="DG23" s="131">
        <v>-84</v>
      </c>
      <c r="DH23" s="131">
        <v>-83</v>
      </c>
      <c r="DI23" s="131">
        <v>-1</v>
      </c>
      <c r="DJ23" s="106"/>
      <c r="DK23" s="132" t="s">
        <v>27</v>
      </c>
      <c r="DL23" s="131">
        <v>-24</v>
      </c>
      <c r="DM23" s="131">
        <v>-804</v>
      </c>
      <c r="DN23" s="131">
        <v>-404</v>
      </c>
      <c r="DO23" s="131">
        <v>-387</v>
      </c>
      <c r="DP23" s="131">
        <v>-169</v>
      </c>
      <c r="DQ23" s="131">
        <v>-477</v>
      </c>
      <c r="DR23" s="131">
        <v>-335</v>
      </c>
      <c r="DS23" s="131">
        <v>-215</v>
      </c>
      <c r="DT23" s="131">
        <v>-11</v>
      </c>
      <c r="DU23" s="131">
        <v>-247</v>
      </c>
      <c r="DV23" s="131">
        <v>-219</v>
      </c>
      <c r="DW23" s="131">
        <v>-96</v>
      </c>
      <c r="DX23" s="131">
        <v>-17</v>
      </c>
      <c r="DY23" s="131">
        <v>-297</v>
      </c>
      <c r="DZ23" s="131">
        <v>-219</v>
      </c>
      <c r="EA23" s="131">
        <v>-126</v>
      </c>
      <c r="EB23" s="131">
        <v>-67</v>
      </c>
      <c r="EC23" s="131">
        <v>-304.67599999999999</v>
      </c>
      <c r="ED23" s="131">
        <v>-97</v>
      </c>
      <c r="EE23" s="131">
        <v>-45.624000000000002</v>
      </c>
      <c r="EF23" s="131">
        <v>-9</v>
      </c>
      <c r="EG23" s="106"/>
      <c r="EH23" s="132" t="s">
        <v>27</v>
      </c>
      <c r="EI23" s="131">
        <v>-4903.8412211584182</v>
      </c>
      <c r="EJ23" s="131">
        <v>-6672.0967833064396</v>
      </c>
      <c r="EK23" s="131">
        <v>-3040.4289712884283</v>
      </c>
      <c r="EL23" s="131">
        <v>-2037.5543198923754</v>
      </c>
      <c r="EM23" s="131">
        <v>-403.03291170528621</v>
      </c>
      <c r="EN23" s="131">
        <v>-5913.2020000000002</v>
      </c>
      <c r="EO23" s="131">
        <v>-6310.8580000000002</v>
      </c>
      <c r="EP23" s="131">
        <v>-3282.5070000000001</v>
      </c>
      <c r="EQ23" s="131">
        <v>-805.3</v>
      </c>
      <c r="ER23" s="131">
        <v>-8464.1479999999992</v>
      </c>
      <c r="ES23" s="131">
        <v>-6944.23</v>
      </c>
      <c r="ET23" s="131">
        <v>-5654.01</v>
      </c>
      <c r="EU23" s="131">
        <v>-3197.3870000000002</v>
      </c>
      <c r="EV23" s="131">
        <v>-35724.180999999997</v>
      </c>
      <c r="EW23" s="131">
        <v>-19187.362000000001</v>
      </c>
      <c r="EX23" s="131">
        <v>-12532.2</v>
      </c>
      <c r="EY23" s="131">
        <v>-7593.6019999999999</v>
      </c>
      <c r="EZ23" s="131">
        <v>-20195</v>
      </c>
      <c r="FA23" s="131">
        <v>-12128.001</v>
      </c>
      <c r="FB23" s="131">
        <v>-2417.2600000000002</v>
      </c>
      <c r="FC23" s="68"/>
      <c r="FD23" s="132" t="s">
        <v>27</v>
      </c>
      <c r="FE23" s="131">
        <v>-1258.3070949999999</v>
      </c>
      <c r="FF23" s="131">
        <v>-3923</v>
      </c>
      <c r="FG23" s="131">
        <v>-165</v>
      </c>
      <c r="FH23" s="131">
        <v>-83</v>
      </c>
      <c r="FI23" s="131">
        <v>-83</v>
      </c>
      <c r="FJ23" s="68"/>
      <c r="FK23" s="132" t="s">
        <v>27</v>
      </c>
      <c r="FL23" s="131">
        <v>-1892.3992900000001</v>
      </c>
      <c r="FM23" s="131">
        <v>-5750</v>
      </c>
      <c r="FN23" s="131">
        <v>-254</v>
      </c>
      <c r="FO23" s="131">
        <v>-124</v>
      </c>
      <c r="FP23" s="131">
        <v>-125</v>
      </c>
      <c r="FQ23" s="68"/>
      <c r="FR23" s="132" t="s">
        <v>27</v>
      </c>
      <c r="FS23" s="131">
        <v>-3638.8965850000004</v>
      </c>
      <c r="FT23" s="131">
        <v>-8662</v>
      </c>
      <c r="FU23" s="131">
        <v>0</v>
      </c>
      <c r="FV23" s="68"/>
      <c r="FW23" s="132" t="s">
        <v>27</v>
      </c>
      <c r="FX23" s="131">
        <v>-7.9898053000020948</v>
      </c>
      <c r="FY23" s="131">
        <v>-33.33875740000417</v>
      </c>
    </row>
    <row r="24" spans="1:181" ht="15.5">
      <c r="A24" s="27" t="s">
        <v>39</v>
      </c>
      <c r="B24" s="66">
        <v>-811</v>
      </c>
      <c r="C24" s="66">
        <v>-3107</v>
      </c>
      <c r="D24" s="66">
        <v>-2301</v>
      </c>
      <c r="E24" s="66">
        <v>-1524</v>
      </c>
      <c r="F24" s="66">
        <v>-778</v>
      </c>
      <c r="G24" s="66">
        <v>-2971</v>
      </c>
      <c r="H24" s="66">
        <v>-2159</v>
      </c>
      <c r="I24" s="66">
        <v>-1386</v>
      </c>
      <c r="J24" s="66">
        <v>-677</v>
      </c>
      <c r="K24" s="66">
        <v>-2889</v>
      </c>
      <c r="L24" s="66">
        <v>-2053</v>
      </c>
      <c r="M24" s="66">
        <v>-1355</v>
      </c>
      <c r="N24" s="66">
        <v>-614</v>
      </c>
      <c r="O24" s="66">
        <v>-2415</v>
      </c>
      <c r="P24" s="66">
        <v>-1699</v>
      </c>
      <c r="Q24" s="66">
        <v>-1157</v>
      </c>
      <c r="R24" s="66">
        <v>-557</v>
      </c>
      <c r="S24" s="66">
        <v>-2261</v>
      </c>
      <c r="T24" s="66">
        <v>-1694</v>
      </c>
      <c r="U24" s="66">
        <v>-1099</v>
      </c>
      <c r="V24" s="66">
        <v>-583</v>
      </c>
      <c r="W24" s="106"/>
      <c r="X24" s="27" t="s">
        <v>39</v>
      </c>
      <c r="Y24" s="66">
        <v>-156</v>
      </c>
      <c r="Z24" s="66">
        <v>-707</v>
      </c>
      <c r="AA24" s="66">
        <v>-490</v>
      </c>
      <c r="AB24" s="66">
        <v>-319</v>
      </c>
      <c r="AC24" s="66">
        <v>-135</v>
      </c>
      <c r="AD24" s="66">
        <v>-2063</v>
      </c>
      <c r="AE24" s="66">
        <v>-1420</v>
      </c>
      <c r="AF24" s="66">
        <v>-913</v>
      </c>
      <c r="AG24" s="66">
        <v>-331</v>
      </c>
      <c r="AH24" s="66">
        <v>-2055</v>
      </c>
      <c r="AI24" s="66">
        <v>-1415</v>
      </c>
      <c r="AJ24" s="66">
        <v>-1189</v>
      </c>
      <c r="AK24" s="66">
        <v>-368</v>
      </c>
      <c r="AL24" s="66">
        <v>-1634</v>
      </c>
      <c r="AM24" s="66">
        <v>-927</v>
      </c>
      <c r="AN24" s="66">
        <v>-544</v>
      </c>
      <c r="AO24" s="66">
        <v>-265</v>
      </c>
      <c r="AP24" s="66">
        <v>-1505.2090000000001</v>
      </c>
      <c r="AQ24" s="66">
        <v>-1109</v>
      </c>
      <c r="AR24" s="66">
        <v>-684.36199999999997</v>
      </c>
      <c r="AS24" s="66">
        <v>-468</v>
      </c>
      <c r="AT24" s="106"/>
      <c r="AU24" s="27" t="s">
        <v>39</v>
      </c>
      <c r="AV24" s="66">
        <v>-3229.4840715943769</v>
      </c>
      <c r="AW24" s="66">
        <v>-14048.484547722717</v>
      </c>
      <c r="AX24" s="66">
        <v>-10692.998160013176</v>
      </c>
      <c r="AY24" s="66">
        <v>-6656.009403581731</v>
      </c>
      <c r="AZ24" s="66">
        <v>-3541.2799632039219</v>
      </c>
      <c r="BA24" s="66">
        <v>-13986.873</v>
      </c>
      <c r="BB24" s="66">
        <v>-10286.233</v>
      </c>
      <c r="BC24" s="66">
        <v>-5970.107</v>
      </c>
      <c r="BD24" s="66">
        <v>-3400.7</v>
      </c>
      <c r="BE24" s="66">
        <v>-13903.558999999999</v>
      </c>
      <c r="BF24" s="66">
        <v>-10088</v>
      </c>
      <c r="BG24" s="66">
        <v>-6420.43</v>
      </c>
      <c r="BH24" s="66">
        <v>-3447.0509999999999</v>
      </c>
      <c r="BI24" s="66">
        <v>-16396.41</v>
      </c>
      <c r="BJ24" s="66">
        <v>-12656.868</v>
      </c>
      <c r="BK24" s="66">
        <v>-8979.2790000000005</v>
      </c>
      <c r="BL24" s="66">
        <v>-4083.7339999999999</v>
      </c>
      <c r="BM24" s="66">
        <v>-9739</v>
      </c>
      <c r="BN24" s="66">
        <v>-5734.97</v>
      </c>
      <c r="BO24" s="66">
        <v>-1205.425</v>
      </c>
      <c r="BP24" s="68"/>
      <c r="BQ24" s="27" t="s">
        <v>39</v>
      </c>
      <c r="BR24" s="66">
        <v>-93.744929999999997</v>
      </c>
      <c r="BS24" s="66">
        <v>-111</v>
      </c>
      <c r="BT24" s="66">
        <v>-71</v>
      </c>
      <c r="BU24" s="66">
        <v>-7</v>
      </c>
      <c r="BV24" s="66">
        <v>-1</v>
      </c>
      <c r="BW24" s="68"/>
      <c r="BX24" s="27" t="s">
        <v>39</v>
      </c>
      <c r="BY24" s="66">
        <v>-82.945530000000005</v>
      </c>
      <c r="BZ24" s="66">
        <v>-124</v>
      </c>
      <c r="CA24" s="66">
        <v>-75</v>
      </c>
      <c r="CB24" s="66">
        <v>-10</v>
      </c>
      <c r="CC24" s="66">
        <v>-5</v>
      </c>
      <c r="CD24" s="68"/>
      <c r="CE24" s="27" t="s">
        <v>39</v>
      </c>
      <c r="CF24" s="66">
        <v>-101.26718</v>
      </c>
      <c r="CG24" s="66">
        <v>-73</v>
      </c>
      <c r="CH24" s="66">
        <v>-19</v>
      </c>
      <c r="CI24" s="68"/>
      <c r="CJ24" s="27" t="s">
        <v>39</v>
      </c>
      <c r="CK24" s="66">
        <v>-325.03994614999999</v>
      </c>
      <c r="CL24" s="66">
        <v>-130.93740804999993</v>
      </c>
      <c r="CM24" s="68"/>
      <c r="CN24" s="27" t="s">
        <v>63</v>
      </c>
      <c r="CO24" s="66">
        <v>-811</v>
      </c>
      <c r="CP24" s="66">
        <v>-3107</v>
      </c>
      <c r="CQ24" s="66">
        <v>-2301</v>
      </c>
      <c r="CR24" s="66">
        <v>-1524</v>
      </c>
      <c r="CS24" s="66">
        <v>-778</v>
      </c>
      <c r="CT24" s="66">
        <v>-2971</v>
      </c>
      <c r="CU24" s="66">
        <v>-2159</v>
      </c>
      <c r="CV24" s="66">
        <v>-1386</v>
      </c>
      <c r="CW24" s="66">
        <v>-677</v>
      </c>
      <c r="CX24" s="66">
        <v>-2889</v>
      </c>
      <c r="CY24" s="66">
        <v>-2053</v>
      </c>
      <c r="CZ24" s="66">
        <v>-1355</v>
      </c>
      <c r="DA24" s="66">
        <v>-614</v>
      </c>
      <c r="DB24" s="66">
        <v>-2415</v>
      </c>
      <c r="DC24" s="66">
        <v>-1699</v>
      </c>
      <c r="DD24" s="66">
        <v>-1157</v>
      </c>
      <c r="DE24" s="66">
        <v>-557</v>
      </c>
      <c r="DF24" s="66">
        <v>-2261</v>
      </c>
      <c r="DG24" s="66">
        <v>-1694</v>
      </c>
      <c r="DH24" s="66">
        <v>-1099</v>
      </c>
      <c r="DI24" s="66">
        <v>-583</v>
      </c>
      <c r="DJ24" s="106"/>
      <c r="DK24" s="27" t="s">
        <v>63</v>
      </c>
      <c r="DL24" s="66">
        <v>-156</v>
      </c>
      <c r="DM24" s="66">
        <v>-707</v>
      </c>
      <c r="DN24" s="66">
        <v>-490</v>
      </c>
      <c r="DO24" s="66">
        <v>-319</v>
      </c>
      <c r="DP24" s="66">
        <v>-135</v>
      </c>
      <c r="DQ24" s="66">
        <v>-2063</v>
      </c>
      <c r="DR24" s="66">
        <v>-1420</v>
      </c>
      <c r="DS24" s="66">
        <v>-913</v>
      </c>
      <c r="DT24" s="66">
        <v>-331</v>
      </c>
      <c r="DU24" s="66">
        <v>-2055</v>
      </c>
      <c r="DV24" s="66">
        <v>-1415</v>
      </c>
      <c r="DW24" s="66">
        <v>-1189</v>
      </c>
      <c r="DX24" s="66">
        <v>-368</v>
      </c>
      <c r="DY24" s="66">
        <v>-1634</v>
      </c>
      <c r="DZ24" s="66">
        <v>-927</v>
      </c>
      <c r="EA24" s="66">
        <v>-544</v>
      </c>
      <c r="EB24" s="66">
        <v>-265</v>
      </c>
      <c r="EC24" s="66">
        <v>-1505.2090000000001</v>
      </c>
      <c r="ED24" s="66">
        <v>-1109</v>
      </c>
      <c r="EE24" s="66">
        <v>-684.36199999999997</v>
      </c>
      <c r="EF24" s="66">
        <v>-468</v>
      </c>
      <c r="EG24" s="106"/>
      <c r="EH24" s="27" t="s">
        <v>63</v>
      </c>
      <c r="EI24" s="66">
        <v>-3229.4840715943769</v>
      </c>
      <c r="EJ24" s="66">
        <v>-14048.484547722717</v>
      </c>
      <c r="EK24" s="66">
        <v>-10692.998160013176</v>
      </c>
      <c r="EL24" s="66">
        <v>-6656.009403581731</v>
      </c>
      <c r="EM24" s="66">
        <v>-3541.2799632039219</v>
      </c>
      <c r="EN24" s="66">
        <v>-13986.873</v>
      </c>
      <c r="EO24" s="66">
        <v>-10286.233</v>
      </c>
      <c r="EP24" s="66">
        <v>-5970.107</v>
      </c>
      <c r="EQ24" s="66">
        <v>-3400.7</v>
      </c>
      <c r="ER24" s="66">
        <v>-13903.558999999999</v>
      </c>
      <c r="ES24" s="66">
        <v>-10088</v>
      </c>
      <c r="ET24" s="66">
        <v>-6420.43</v>
      </c>
      <c r="EU24" s="66">
        <v>-3447.0509999999999</v>
      </c>
      <c r="EV24" s="66">
        <v>-16396.41</v>
      </c>
      <c r="EW24" s="66">
        <v>-12656.868</v>
      </c>
      <c r="EX24" s="66">
        <v>-8979.2790000000005</v>
      </c>
      <c r="EY24" s="66">
        <v>-4083.7339999999999</v>
      </c>
      <c r="EZ24" s="66">
        <v>-9739</v>
      </c>
      <c r="FA24" s="66">
        <v>-5734.97</v>
      </c>
      <c r="FB24" s="66">
        <v>-1205.425</v>
      </c>
      <c r="FC24" s="68"/>
      <c r="FD24" s="27" t="s">
        <v>63</v>
      </c>
      <c r="FE24" s="66">
        <v>-93.744929999999997</v>
      </c>
      <c r="FF24" s="66">
        <v>-111</v>
      </c>
      <c r="FG24" s="66">
        <v>-71</v>
      </c>
      <c r="FH24" s="66">
        <v>-7</v>
      </c>
      <c r="FI24" s="66">
        <v>-1</v>
      </c>
      <c r="FJ24" s="68"/>
      <c r="FK24" s="27" t="s">
        <v>63</v>
      </c>
      <c r="FL24" s="66">
        <v>-82.945530000000005</v>
      </c>
      <c r="FM24" s="66">
        <v>-124</v>
      </c>
      <c r="FN24" s="66">
        <v>-75</v>
      </c>
      <c r="FO24" s="66">
        <v>-10</v>
      </c>
      <c r="FP24" s="66">
        <v>-5</v>
      </c>
      <c r="FQ24" s="68"/>
      <c r="FR24" s="27" t="s">
        <v>63</v>
      </c>
      <c r="FS24" s="66">
        <v>-101.26718</v>
      </c>
      <c r="FT24" s="66">
        <v>-73</v>
      </c>
      <c r="FU24" s="66">
        <v>-19</v>
      </c>
      <c r="FV24" s="68"/>
      <c r="FW24" s="27" t="s">
        <v>63</v>
      </c>
      <c r="FX24" s="66">
        <v>-325.03994614999999</v>
      </c>
      <c r="FY24" s="66">
        <v>-130.93740804999993</v>
      </c>
    </row>
    <row r="25" spans="1:181" ht="15.5">
      <c r="A25" s="132" t="s">
        <v>23</v>
      </c>
      <c r="B25" s="131">
        <v>0</v>
      </c>
      <c r="C25" s="131">
        <v>0</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06"/>
      <c r="X25" s="132" t="s">
        <v>23</v>
      </c>
      <c r="Y25" s="131"/>
      <c r="Z25" s="131">
        <v>0</v>
      </c>
      <c r="AA25" s="131">
        <v>0</v>
      </c>
      <c r="AB25" s="131">
        <v>0</v>
      </c>
      <c r="AC25" s="131">
        <v>0</v>
      </c>
      <c r="AD25" s="131">
        <v>0</v>
      </c>
      <c r="AE25" s="131">
        <v>0</v>
      </c>
      <c r="AF25" s="131">
        <v>0</v>
      </c>
      <c r="AG25" s="131">
        <v>0</v>
      </c>
      <c r="AH25" s="131">
        <v>0</v>
      </c>
      <c r="AI25" s="131">
        <v>0</v>
      </c>
      <c r="AJ25" s="131">
        <v>0</v>
      </c>
      <c r="AK25" s="131">
        <v>0</v>
      </c>
      <c r="AL25" s="131">
        <v>0</v>
      </c>
      <c r="AM25" s="131">
        <v>0</v>
      </c>
      <c r="AN25" s="131">
        <v>0</v>
      </c>
      <c r="AO25" s="131">
        <v>0</v>
      </c>
      <c r="AP25" s="131">
        <v>0</v>
      </c>
      <c r="AQ25" s="131">
        <v>0</v>
      </c>
      <c r="AR25" s="131">
        <v>0</v>
      </c>
      <c r="AS25" s="131">
        <v>0</v>
      </c>
      <c r="AT25" s="106"/>
      <c r="AU25" s="132" t="s">
        <v>23</v>
      </c>
      <c r="AV25" s="131">
        <v>-194.08283980719213</v>
      </c>
      <c r="AW25" s="131">
        <v>-1425.9929819896759</v>
      </c>
      <c r="AX25" s="131">
        <v>-744.85319237494855</v>
      </c>
      <c r="AY25" s="131">
        <v>-506.89260654516983</v>
      </c>
      <c r="AZ25" s="131">
        <v>-286.18373299394636</v>
      </c>
      <c r="BA25" s="131">
        <v>-690.10400000000004</v>
      </c>
      <c r="BB25" s="131">
        <v>-535.9</v>
      </c>
      <c r="BC25" s="131">
        <v>-354.37200000000001</v>
      </c>
      <c r="BD25" s="131">
        <v>-157.69999999999999</v>
      </c>
      <c r="BE25" s="131">
        <v>-1237.94</v>
      </c>
      <c r="BF25" s="131">
        <v>-1366.31</v>
      </c>
      <c r="BG25" s="131">
        <v>-1379.71</v>
      </c>
      <c r="BH25" s="131">
        <v>-55.7</v>
      </c>
      <c r="BI25" s="131">
        <v>-322.39400000000001</v>
      </c>
      <c r="BJ25" s="131">
        <v>-236.87700000000001</v>
      </c>
      <c r="BK25" s="131">
        <v>-100.42</v>
      </c>
      <c r="BL25" s="131">
        <v>-18.027999999999999</v>
      </c>
      <c r="BM25" s="131">
        <v>-333</v>
      </c>
      <c r="BN25" s="131">
        <v>-62.423000000000002</v>
      </c>
      <c r="BO25" s="131">
        <v>-6.069</v>
      </c>
      <c r="BP25" s="68"/>
      <c r="BQ25" s="132" t="s">
        <v>23</v>
      </c>
      <c r="BR25" s="131">
        <v>0</v>
      </c>
      <c r="BS25" s="131">
        <v>0</v>
      </c>
      <c r="BT25" s="131">
        <v>0</v>
      </c>
      <c r="BU25" s="131">
        <v>0</v>
      </c>
      <c r="BV25" s="131">
        <v>0</v>
      </c>
      <c r="BW25" s="68"/>
      <c r="BX25" s="132" t="s">
        <v>23</v>
      </c>
      <c r="BY25" s="131">
        <v>0</v>
      </c>
      <c r="BZ25" s="131">
        <v>0</v>
      </c>
      <c r="CA25" s="131">
        <v>0</v>
      </c>
      <c r="CB25" s="131">
        <v>0</v>
      </c>
      <c r="CC25" s="131">
        <v>0</v>
      </c>
      <c r="CD25" s="68"/>
      <c r="CE25" s="132" t="s">
        <v>23</v>
      </c>
      <c r="CF25" s="131">
        <v>0</v>
      </c>
      <c r="CG25" s="131">
        <v>0</v>
      </c>
      <c r="CH25" s="131">
        <v>0</v>
      </c>
      <c r="CI25" s="68"/>
      <c r="CJ25" s="132" t="s">
        <v>23</v>
      </c>
      <c r="CK25" s="131">
        <v>-13.82988960000068</v>
      </c>
      <c r="CL25" s="131">
        <v>-4.6099631999994726</v>
      </c>
      <c r="CM25" s="68"/>
      <c r="CN25" s="132" t="s">
        <v>9</v>
      </c>
      <c r="CO25" s="131">
        <v>0</v>
      </c>
      <c r="CP25" s="131">
        <v>0</v>
      </c>
      <c r="CQ25" s="131">
        <v>0</v>
      </c>
      <c r="CR25" s="131">
        <v>0</v>
      </c>
      <c r="CS25" s="131">
        <v>0</v>
      </c>
      <c r="CT25" s="131">
        <v>0</v>
      </c>
      <c r="CU25" s="131">
        <v>0</v>
      </c>
      <c r="CV25" s="131">
        <v>0</v>
      </c>
      <c r="CW25" s="131">
        <v>0</v>
      </c>
      <c r="CX25" s="131">
        <v>0</v>
      </c>
      <c r="CY25" s="131">
        <v>0</v>
      </c>
      <c r="CZ25" s="131">
        <v>0</v>
      </c>
      <c r="DA25" s="131">
        <v>0</v>
      </c>
      <c r="DB25" s="131">
        <v>0</v>
      </c>
      <c r="DC25" s="131">
        <v>0</v>
      </c>
      <c r="DD25" s="131">
        <v>0</v>
      </c>
      <c r="DE25" s="131">
        <v>0</v>
      </c>
      <c r="DF25" s="131">
        <v>0</v>
      </c>
      <c r="DG25" s="131">
        <v>0</v>
      </c>
      <c r="DH25" s="131">
        <v>0</v>
      </c>
      <c r="DI25" s="131">
        <v>0</v>
      </c>
      <c r="DJ25" s="106"/>
      <c r="DK25" s="132" t="s">
        <v>9</v>
      </c>
      <c r="DL25" s="131">
        <v>0</v>
      </c>
      <c r="DM25" s="131">
        <v>0</v>
      </c>
      <c r="DN25" s="131">
        <v>0</v>
      </c>
      <c r="DO25" s="131">
        <v>0</v>
      </c>
      <c r="DP25" s="131">
        <v>0</v>
      </c>
      <c r="DQ25" s="131">
        <v>0</v>
      </c>
      <c r="DR25" s="131">
        <v>0</v>
      </c>
      <c r="DS25" s="131">
        <v>0</v>
      </c>
      <c r="DT25" s="131">
        <v>0</v>
      </c>
      <c r="DU25" s="131">
        <v>0</v>
      </c>
      <c r="DV25" s="131">
        <v>0</v>
      </c>
      <c r="DW25" s="131">
        <v>0</v>
      </c>
      <c r="DX25" s="131">
        <v>0</v>
      </c>
      <c r="DY25" s="131">
        <v>0</v>
      </c>
      <c r="DZ25" s="131">
        <v>0</v>
      </c>
      <c r="EA25" s="131">
        <v>0</v>
      </c>
      <c r="EB25" s="131">
        <v>0</v>
      </c>
      <c r="EC25" s="131">
        <v>0</v>
      </c>
      <c r="ED25" s="131">
        <v>0</v>
      </c>
      <c r="EE25" s="131">
        <v>0</v>
      </c>
      <c r="EF25" s="131">
        <v>0</v>
      </c>
      <c r="EG25" s="106"/>
      <c r="EH25" s="132" t="s">
        <v>9</v>
      </c>
      <c r="EI25" s="131">
        <v>-194.08283980719213</v>
      </c>
      <c r="EJ25" s="131">
        <v>-1425.9929819896759</v>
      </c>
      <c r="EK25" s="131">
        <v>-744.85319237494855</v>
      </c>
      <c r="EL25" s="131">
        <v>-506.89260654516983</v>
      </c>
      <c r="EM25" s="131">
        <v>-286.18373299394636</v>
      </c>
      <c r="EN25" s="131">
        <v>-690.10400000000004</v>
      </c>
      <c r="EO25" s="131">
        <v>-535.9</v>
      </c>
      <c r="EP25" s="131">
        <v>-354.37200000000001</v>
      </c>
      <c r="EQ25" s="131">
        <v>-157.69999999999999</v>
      </c>
      <c r="ER25" s="131">
        <v>-1237.94</v>
      </c>
      <c r="ES25" s="131">
        <v>-1366.31</v>
      </c>
      <c r="ET25" s="131">
        <v>-1379.71</v>
      </c>
      <c r="EU25" s="131">
        <v>-55.7</v>
      </c>
      <c r="EV25" s="131">
        <v>-322.39400000000001</v>
      </c>
      <c r="EW25" s="131">
        <v>-236.87700000000001</v>
      </c>
      <c r="EX25" s="131">
        <v>-100.42</v>
      </c>
      <c r="EY25" s="131">
        <v>-18.027999999999999</v>
      </c>
      <c r="EZ25" s="131">
        <v>-333</v>
      </c>
      <c r="FA25" s="131">
        <v>-62.423000000000002</v>
      </c>
      <c r="FB25" s="131">
        <v>-6.069</v>
      </c>
      <c r="FC25" s="68"/>
      <c r="FD25" s="132" t="s">
        <v>9</v>
      </c>
      <c r="FE25" s="131">
        <v>0</v>
      </c>
      <c r="FF25" s="131">
        <v>0</v>
      </c>
      <c r="FG25" s="131">
        <v>0</v>
      </c>
      <c r="FH25" s="131">
        <v>0</v>
      </c>
      <c r="FI25" s="131">
        <v>0</v>
      </c>
      <c r="FJ25" s="68"/>
      <c r="FK25" s="132" t="s">
        <v>9</v>
      </c>
      <c r="FL25" s="131">
        <v>0</v>
      </c>
      <c r="FM25" s="131">
        <v>0</v>
      </c>
      <c r="FN25" s="131">
        <v>0</v>
      </c>
      <c r="FO25" s="131">
        <v>0</v>
      </c>
      <c r="FP25" s="131">
        <v>0</v>
      </c>
      <c r="FQ25" s="68"/>
      <c r="FR25" s="132" t="s">
        <v>9</v>
      </c>
      <c r="FS25" s="131">
        <v>0</v>
      </c>
      <c r="FT25" s="131">
        <v>0</v>
      </c>
      <c r="FU25" s="131">
        <v>0</v>
      </c>
      <c r="FV25" s="68"/>
      <c r="FW25" s="132" t="s">
        <v>9</v>
      </c>
      <c r="FX25" s="131">
        <v>-13.82988960000068</v>
      </c>
      <c r="FY25" s="131">
        <v>-4.6099631999994726</v>
      </c>
    </row>
    <row r="26" spans="1:181" ht="15.5">
      <c r="A26" s="27" t="s">
        <v>42</v>
      </c>
      <c r="B26" s="66">
        <v>3</v>
      </c>
      <c r="C26" s="66">
        <v>-80</v>
      </c>
      <c r="D26" s="66">
        <v>-34</v>
      </c>
      <c r="E26" s="66">
        <v>-28</v>
      </c>
      <c r="F26" s="66">
        <v>-34</v>
      </c>
      <c r="G26" s="66">
        <v>-86</v>
      </c>
      <c r="H26" s="66">
        <v>-69</v>
      </c>
      <c r="I26" s="66">
        <v>-69</v>
      </c>
      <c r="J26" s="66">
        <v>-18</v>
      </c>
      <c r="K26" s="66">
        <v>3</v>
      </c>
      <c r="L26" s="66">
        <v>-3</v>
      </c>
      <c r="M26" s="66">
        <v>-11</v>
      </c>
      <c r="N26" s="66">
        <v>-15</v>
      </c>
      <c r="O26" s="66">
        <v>-164</v>
      </c>
      <c r="P26" s="66">
        <v>-133</v>
      </c>
      <c r="Q26" s="66">
        <v>-26</v>
      </c>
      <c r="R26" s="66">
        <v>9</v>
      </c>
      <c r="S26" s="66">
        <v>-38</v>
      </c>
      <c r="T26" s="66">
        <v>-676</v>
      </c>
      <c r="U26" s="66">
        <v>-92</v>
      </c>
      <c r="V26" s="66">
        <v>-59</v>
      </c>
      <c r="W26" s="106"/>
      <c r="X26" s="27" t="s">
        <v>42</v>
      </c>
      <c r="Y26" s="66">
        <v>-17</v>
      </c>
      <c r="Z26" s="66">
        <v>-405</v>
      </c>
      <c r="AA26" s="66">
        <v>-282</v>
      </c>
      <c r="AB26" s="66">
        <v>-247</v>
      </c>
      <c r="AC26" s="66">
        <v>-55</v>
      </c>
      <c r="AD26" s="66">
        <v>-134</v>
      </c>
      <c r="AE26" s="66">
        <v>-45</v>
      </c>
      <c r="AF26" s="66">
        <v>-36</v>
      </c>
      <c r="AG26" s="66">
        <v>-31</v>
      </c>
      <c r="AH26" s="66">
        <v>-76</v>
      </c>
      <c r="AI26" s="66">
        <v>-149</v>
      </c>
      <c r="AJ26" s="66">
        <v>-108</v>
      </c>
      <c r="AK26" s="66">
        <v>-60</v>
      </c>
      <c r="AL26" s="66">
        <v>-146</v>
      </c>
      <c r="AM26" s="66">
        <v>-41</v>
      </c>
      <c r="AN26" s="66">
        <v>-38</v>
      </c>
      <c r="AO26" s="66">
        <v>-30</v>
      </c>
      <c r="AP26" s="66">
        <v>-114.834</v>
      </c>
      <c r="AQ26" s="66">
        <v>-62</v>
      </c>
      <c r="AR26" s="66">
        <v>-63.41</v>
      </c>
      <c r="AS26" s="66">
        <v>-55</v>
      </c>
      <c r="AT26" s="106"/>
      <c r="AU26" s="27" t="s">
        <v>42</v>
      </c>
      <c r="AV26" s="66">
        <v>-880.78030292552012</v>
      </c>
      <c r="AW26" s="66">
        <v>-5144.470706997171</v>
      </c>
      <c r="AX26" s="66">
        <v>-2500.6242169692014</v>
      </c>
      <c r="AY26" s="66">
        <v>-1690.9283327152471</v>
      </c>
      <c r="AZ26" s="66">
        <v>-784.81852851235396</v>
      </c>
      <c r="BA26" s="66">
        <v>-4848.1980000000003</v>
      </c>
      <c r="BB26" s="66">
        <v>-2915.538</v>
      </c>
      <c r="BC26" s="66">
        <v>-1835.3009999999999</v>
      </c>
      <c r="BD26" s="66">
        <v>-782.7</v>
      </c>
      <c r="BE26" s="66">
        <v>-5440.2960000000003</v>
      </c>
      <c r="BF26" s="66">
        <v>-2933.45</v>
      </c>
      <c r="BG26" s="66">
        <v>-2802.18</v>
      </c>
      <c r="BH26" s="66">
        <v>-1421.2919999999999</v>
      </c>
      <c r="BI26" s="66">
        <v>-6913.8190000000004</v>
      </c>
      <c r="BJ26" s="66">
        <v>-3850.35</v>
      </c>
      <c r="BK26" s="66">
        <v>-2448.1779999999999</v>
      </c>
      <c r="BL26" s="66">
        <v>-1098.8219999999999</v>
      </c>
      <c r="BM26" s="66">
        <v>-4298</v>
      </c>
      <c r="BN26" s="66">
        <v>-1245.75</v>
      </c>
      <c r="BO26" s="66">
        <v>-429.77699999999999</v>
      </c>
      <c r="BP26" s="68"/>
      <c r="BQ26" s="27" t="s">
        <v>42</v>
      </c>
      <c r="BR26" s="66">
        <v>-3.0529999999998836E-2</v>
      </c>
      <c r="BS26" s="66">
        <v>-10</v>
      </c>
      <c r="BT26" s="66">
        <v>-11</v>
      </c>
      <c r="BU26" s="66">
        <v>0</v>
      </c>
      <c r="BV26" s="66">
        <v>0</v>
      </c>
      <c r="BW26" s="68"/>
      <c r="BX26" s="27" t="s">
        <v>42</v>
      </c>
      <c r="BY26" s="66">
        <v>-1.6541750000000004</v>
      </c>
      <c r="BZ26" s="66">
        <v>-13</v>
      </c>
      <c r="CA26" s="66">
        <v>-12</v>
      </c>
      <c r="CB26" s="66">
        <v>0</v>
      </c>
      <c r="CC26" s="66">
        <v>0</v>
      </c>
      <c r="CD26" s="68"/>
      <c r="CE26" s="27" t="s">
        <v>42</v>
      </c>
      <c r="CF26" s="66">
        <v>-4.1500850000000007</v>
      </c>
      <c r="CG26" s="66">
        <v>-224</v>
      </c>
      <c r="CH26" s="66">
        <v>-224</v>
      </c>
      <c r="CI26" s="68"/>
      <c r="CJ26" s="27" t="s">
        <v>42</v>
      </c>
      <c r="CK26" s="66">
        <v>-57.807295400000001</v>
      </c>
      <c r="CL26" s="66">
        <v>-24.351449450000029</v>
      </c>
      <c r="CM26" s="68"/>
      <c r="CN26" s="27" t="s">
        <v>61</v>
      </c>
      <c r="CO26" s="66">
        <v>3</v>
      </c>
      <c r="CP26" s="66">
        <v>-80</v>
      </c>
      <c r="CQ26" s="66">
        <v>-34</v>
      </c>
      <c r="CR26" s="66">
        <v>-28</v>
      </c>
      <c r="CS26" s="66">
        <v>-34</v>
      </c>
      <c r="CT26" s="66">
        <v>-86</v>
      </c>
      <c r="CU26" s="66">
        <v>-69</v>
      </c>
      <c r="CV26" s="66">
        <v>-69</v>
      </c>
      <c r="CW26" s="66">
        <v>-18</v>
      </c>
      <c r="CX26" s="66">
        <v>3</v>
      </c>
      <c r="CY26" s="66">
        <v>-3</v>
      </c>
      <c r="CZ26" s="66">
        <v>-11</v>
      </c>
      <c r="DA26" s="66">
        <v>-15</v>
      </c>
      <c r="DB26" s="66">
        <v>-164</v>
      </c>
      <c r="DC26" s="66">
        <v>-133</v>
      </c>
      <c r="DD26" s="66">
        <v>-26</v>
      </c>
      <c r="DE26" s="66">
        <v>9</v>
      </c>
      <c r="DF26" s="66">
        <v>-38</v>
      </c>
      <c r="DG26" s="66">
        <v>-676</v>
      </c>
      <c r="DH26" s="66">
        <v>-92</v>
      </c>
      <c r="DI26" s="66">
        <v>-59</v>
      </c>
      <c r="DJ26" s="106"/>
      <c r="DK26" s="27" t="s">
        <v>61</v>
      </c>
      <c r="DL26" s="66">
        <v>-17</v>
      </c>
      <c r="DM26" s="66">
        <v>-405</v>
      </c>
      <c r="DN26" s="66">
        <v>-282</v>
      </c>
      <c r="DO26" s="66">
        <v>-247</v>
      </c>
      <c r="DP26" s="66">
        <v>-55</v>
      </c>
      <c r="DQ26" s="66">
        <v>-134</v>
      </c>
      <c r="DR26" s="66">
        <v>-45</v>
      </c>
      <c r="DS26" s="66">
        <v>-36</v>
      </c>
      <c r="DT26" s="66">
        <v>-31</v>
      </c>
      <c r="DU26" s="66">
        <v>-76</v>
      </c>
      <c r="DV26" s="66">
        <v>-149</v>
      </c>
      <c r="DW26" s="66">
        <v>-108</v>
      </c>
      <c r="DX26" s="66">
        <v>-60</v>
      </c>
      <c r="DY26" s="66">
        <v>-146</v>
      </c>
      <c r="DZ26" s="66">
        <v>-41</v>
      </c>
      <c r="EA26" s="66">
        <v>-38</v>
      </c>
      <c r="EB26" s="66">
        <v>-30</v>
      </c>
      <c r="EC26" s="66">
        <v>-114.834</v>
      </c>
      <c r="ED26" s="66">
        <v>-62</v>
      </c>
      <c r="EE26" s="66">
        <v>-63.41</v>
      </c>
      <c r="EF26" s="66">
        <v>-55</v>
      </c>
      <c r="EG26" s="106"/>
      <c r="EH26" s="27" t="s">
        <v>61</v>
      </c>
      <c r="EI26" s="66">
        <v>-880.78030292552012</v>
      </c>
      <c r="EJ26" s="66">
        <v>-5144.470706997171</v>
      </c>
      <c r="EK26" s="66">
        <v>-2500.6242169692014</v>
      </c>
      <c r="EL26" s="66">
        <v>-1690.9283327152471</v>
      </c>
      <c r="EM26" s="66">
        <v>-784.81852851235396</v>
      </c>
      <c r="EN26" s="66">
        <v>-4848.1980000000003</v>
      </c>
      <c r="EO26" s="66">
        <v>-2915.538</v>
      </c>
      <c r="EP26" s="66">
        <v>-1835.3009999999999</v>
      </c>
      <c r="EQ26" s="66">
        <v>-782.7</v>
      </c>
      <c r="ER26" s="66">
        <v>-5440.2960000000003</v>
      </c>
      <c r="ES26" s="66">
        <v>-2933.45</v>
      </c>
      <c r="ET26" s="66">
        <v>-2802.18</v>
      </c>
      <c r="EU26" s="66">
        <v>-1421.2919999999999</v>
      </c>
      <c r="EV26" s="66">
        <v>-6913.8190000000004</v>
      </c>
      <c r="EW26" s="66">
        <v>-3850.35</v>
      </c>
      <c r="EX26" s="66">
        <v>-2448.1779999999999</v>
      </c>
      <c r="EY26" s="66">
        <v>-1098.8219999999999</v>
      </c>
      <c r="EZ26" s="66">
        <v>-4298</v>
      </c>
      <c r="FA26" s="66">
        <v>-1245.75</v>
      </c>
      <c r="FB26" s="66">
        <v>-429.77699999999999</v>
      </c>
      <c r="FC26" s="68"/>
      <c r="FD26" s="27" t="s">
        <v>61</v>
      </c>
      <c r="FE26" s="66">
        <v>-3.0529999999998836E-2</v>
      </c>
      <c r="FF26" s="66">
        <v>-10</v>
      </c>
      <c r="FG26" s="66">
        <v>-11</v>
      </c>
      <c r="FH26" s="66">
        <v>0</v>
      </c>
      <c r="FI26" s="66">
        <v>0</v>
      </c>
      <c r="FJ26" s="68"/>
      <c r="FK26" s="27" t="s">
        <v>61</v>
      </c>
      <c r="FL26" s="66">
        <v>-1.6541750000000004</v>
      </c>
      <c r="FM26" s="66">
        <v>-13</v>
      </c>
      <c r="FN26" s="66">
        <v>-12</v>
      </c>
      <c r="FO26" s="66">
        <v>0</v>
      </c>
      <c r="FP26" s="66">
        <v>0</v>
      </c>
      <c r="FQ26" s="68"/>
      <c r="FR26" s="27" t="s">
        <v>61</v>
      </c>
      <c r="FS26" s="66">
        <v>-4.1500850000000007</v>
      </c>
      <c r="FT26" s="66">
        <v>-224</v>
      </c>
      <c r="FU26" s="66">
        <v>-224</v>
      </c>
      <c r="FV26" s="68"/>
      <c r="FW26" s="27" t="s">
        <v>61</v>
      </c>
      <c r="FX26" s="66">
        <v>-57.807295400000001</v>
      </c>
      <c r="FY26" s="66">
        <v>-24.351449450000029</v>
      </c>
    </row>
    <row r="27" spans="1:181" ht="15.5">
      <c r="A27" s="134" t="s">
        <v>29</v>
      </c>
      <c r="B27" s="136">
        <v>-1184</v>
      </c>
      <c r="C27" s="136">
        <v>-4453</v>
      </c>
      <c r="D27" s="136">
        <v>-3052</v>
      </c>
      <c r="E27" s="136">
        <v>-1955</v>
      </c>
      <c r="F27" s="136">
        <v>-1015</v>
      </c>
      <c r="G27" s="136">
        <v>-13563</v>
      </c>
      <c r="H27" s="136">
        <v>-10352</v>
      </c>
      <c r="I27" s="136">
        <v>-6910</v>
      </c>
      <c r="J27" s="136">
        <v>-1829</v>
      </c>
      <c r="K27" s="136">
        <v>-4118</v>
      </c>
      <c r="L27" s="136">
        <v>-2508</v>
      </c>
      <c r="M27" s="136">
        <v>-1549</v>
      </c>
      <c r="N27" s="136">
        <v>-639</v>
      </c>
      <c r="O27" s="136">
        <v>-2619</v>
      </c>
      <c r="P27" s="136">
        <v>-1862</v>
      </c>
      <c r="Q27" s="136">
        <v>-1214</v>
      </c>
      <c r="R27" s="136">
        <v>-549</v>
      </c>
      <c r="S27" s="136">
        <v>-2515</v>
      </c>
      <c r="T27" s="136">
        <v>-2454</v>
      </c>
      <c r="U27" s="136">
        <v>-1274</v>
      </c>
      <c r="V27" s="136">
        <v>-643</v>
      </c>
      <c r="W27" s="106"/>
      <c r="X27" s="134" t="s">
        <v>29</v>
      </c>
      <c r="Y27" s="136">
        <v>-418</v>
      </c>
      <c r="Z27" s="136">
        <v>-3005</v>
      </c>
      <c r="AA27" s="136">
        <v>-1998</v>
      </c>
      <c r="AB27" s="136">
        <v>-1476</v>
      </c>
      <c r="AC27" s="136">
        <v>-620</v>
      </c>
      <c r="AD27" s="136">
        <v>-3429</v>
      </c>
      <c r="AE27" s="136">
        <v>-2303</v>
      </c>
      <c r="AF27" s="136">
        <v>-1415</v>
      </c>
      <c r="AG27" s="136">
        <v>-494</v>
      </c>
      <c r="AH27" s="136">
        <v>-2911</v>
      </c>
      <c r="AI27" s="136">
        <v>-2170</v>
      </c>
      <c r="AJ27" s="136">
        <v>-1653</v>
      </c>
      <c r="AK27" s="136">
        <v>-567</v>
      </c>
      <c r="AL27" s="136">
        <v>-2581</v>
      </c>
      <c r="AM27" s="136">
        <v>-1549</v>
      </c>
      <c r="AN27" s="136">
        <v>-956</v>
      </c>
      <c r="AO27" s="136">
        <v>-482</v>
      </c>
      <c r="AP27" s="136">
        <v>-2372.4540000000002</v>
      </c>
      <c r="AQ27" s="136">
        <v>-1595</v>
      </c>
      <c r="AR27" s="136">
        <v>-997.93100000000004</v>
      </c>
      <c r="AS27" s="136">
        <v>-620</v>
      </c>
      <c r="AT27" s="106"/>
      <c r="AU27" s="134" t="s">
        <v>29</v>
      </c>
      <c r="AV27" s="136">
        <v>-13182.930155820506</v>
      </c>
      <c r="AW27" s="136">
        <v>-42851.844415354863</v>
      </c>
      <c r="AX27" s="136">
        <v>-28795.976983533612</v>
      </c>
      <c r="AY27" s="136">
        <v>-18859.303944292049</v>
      </c>
      <c r="AZ27" s="136">
        <v>-8945.4275710057991</v>
      </c>
      <c r="BA27" s="136">
        <v>-42161.1</v>
      </c>
      <c r="BB27" s="136">
        <v>-32210.351999999999</v>
      </c>
      <c r="BC27" s="136">
        <v>-19691.937000000002</v>
      </c>
      <c r="BD27" s="136">
        <v>-8846.4</v>
      </c>
      <c r="BE27" s="136">
        <v>-43621.137999999999</v>
      </c>
      <c r="BF27" s="136">
        <v>-31480.18</v>
      </c>
      <c r="BG27" s="136">
        <v>-22740.39</v>
      </c>
      <c r="BH27" s="136">
        <v>-12299.028</v>
      </c>
      <c r="BI27" s="136">
        <v>-75134.944000000003</v>
      </c>
      <c r="BJ27" s="136">
        <v>-47114.154000000002</v>
      </c>
      <c r="BK27" s="136">
        <v>-31872.576000000001</v>
      </c>
      <c r="BL27" s="136">
        <v>-16228.353999999999</v>
      </c>
      <c r="BM27" s="136">
        <v>-42313</v>
      </c>
      <c r="BN27" s="136">
        <v>-23937.986000000001</v>
      </c>
      <c r="BO27" s="136">
        <v>-5148.6270000000004</v>
      </c>
      <c r="BP27" s="71"/>
      <c r="BQ27" s="134" t="s">
        <v>29</v>
      </c>
      <c r="BR27" s="136">
        <v>-1453.3558350000001</v>
      </c>
      <c r="BS27" s="136">
        <v>-4277</v>
      </c>
      <c r="BT27" s="136">
        <v>-495</v>
      </c>
      <c r="BU27" s="136">
        <v>-159</v>
      </c>
      <c r="BV27" s="136">
        <v>-84</v>
      </c>
      <c r="BW27" s="71"/>
      <c r="BX27" s="134" t="s">
        <v>29</v>
      </c>
      <c r="BY27" s="136">
        <v>-2078.2722750000003</v>
      </c>
      <c r="BZ27" s="136">
        <v>-6142</v>
      </c>
      <c r="CA27" s="136">
        <v>-690</v>
      </c>
      <c r="CB27" s="136">
        <v>-280</v>
      </c>
      <c r="CC27" s="136">
        <v>-130</v>
      </c>
      <c r="CD27" s="71"/>
      <c r="CE27" s="134" t="s">
        <v>29</v>
      </c>
      <c r="CF27" s="136">
        <v>-3845.5871200000006</v>
      </c>
      <c r="CG27" s="136">
        <v>-9043</v>
      </c>
      <c r="CH27" s="136">
        <v>-243</v>
      </c>
      <c r="CI27" s="71"/>
      <c r="CJ27" s="134" t="s">
        <v>29</v>
      </c>
      <c r="CK27" s="136">
        <v>-595.93822675000217</v>
      </c>
      <c r="CL27" s="136">
        <v>-232.29412620000409</v>
      </c>
      <c r="CM27" s="71"/>
      <c r="CN27" s="134" t="s">
        <v>76</v>
      </c>
      <c r="CO27" s="136">
        <v>-1184</v>
      </c>
      <c r="CP27" s="136">
        <v>-4453</v>
      </c>
      <c r="CQ27" s="136">
        <v>-3052</v>
      </c>
      <c r="CR27" s="136">
        <v>-1955</v>
      </c>
      <c r="CS27" s="136">
        <v>-1015</v>
      </c>
      <c r="CT27" s="136">
        <v>-13563</v>
      </c>
      <c r="CU27" s="136">
        <v>-10352</v>
      </c>
      <c r="CV27" s="136">
        <v>-6910</v>
      </c>
      <c r="CW27" s="136">
        <v>-1829</v>
      </c>
      <c r="CX27" s="136">
        <v>-4118</v>
      </c>
      <c r="CY27" s="136">
        <v>-2508</v>
      </c>
      <c r="CZ27" s="136">
        <v>-1549</v>
      </c>
      <c r="DA27" s="136">
        <v>-639</v>
      </c>
      <c r="DB27" s="136">
        <v>-2619</v>
      </c>
      <c r="DC27" s="136">
        <v>-1862</v>
      </c>
      <c r="DD27" s="136">
        <v>-1214</v>
      </c>
      <c r="DE27" s="136">
        <v>-549</v>
      </c>
      <c r="DF27" s="136">
        <v>-2515</v>
      </c>
      <c r="DG27" s="136">
        <v>-2454</v>
      </c>
      <c r="DH27" s="136">
        <v>-1274</v>
      </c>
      <c r="DI27" s="136">
        <v>-643</v>
      </c>
      <c r="DJ27" s="106"/>
      <c r="DK27" s="134" t="s">
        <v>76</v>
      </c>
      <c r="DL27" s="136">
        <v>-418</v>
      </c>
      <c r="DM27" s="136">
        <v>-3005</v>
      </c>
      <c r="DN27" s="136">
        <v>-1998</v>
      </c>
      <c r="DO27" s="136">
        <v>-1476</v>
      </c>
      <c r="DP27" s="136">
        <v>-620</v>
      </c>
      <c r="DQ27" s="136">
        <v>-3429</v>
      </c>
      <c r="DR27" s="136">
        <v>-2303</v>
      </c>
      <c r="DS27" s="136">
        <v>-1415</v>
      </c>
      <c r="DT27" s="136">
        <v>-494</v>
      </c>
      <c r="DU27" s="136">
        <v>-2911</v>
      </c>
      <c r="DV27" s="136">
        <v>-2170</v>
      </c>
      <c r="DW27" s="136">
        <v>-1653</v>
      </c>
      <c r="DX27" s="136">
        <v>-567</v>
      </c>
      <c r="DY27" s="136">
        <v>-2581</v>
      </c>
      <c r="DZ27" s="136">
        <v>-1549</v>
      </c>
      <c r="EA27" s="136">
        <v>-956</v>
      </c>
      <c r="EB27" s="136">
        <v>-482</v>
      </c>
      <c r="EC27" s="136">
        <v>-2372.4540000000002</v>
      </c>
      <c r="ED27" s="136">
        <v>-1595</v>
      </c>
      <c r="EE27" s="136">
        <v>-997.93100000000004</v>
      </c>
      <c r="EF27" s="136">
        <v>-620</v>
      </c>
      <c r="EG27" s="106"/>
      <c r="EH27" s="134" t="s">
        <v>76</v>
      </c>
      <c r="EI27" s="136">
        <v>-13182.930155820506</v>
      </c>
      <c r="EJ27" s="136">
        <v>-42851.844415354863</v>
      </c>
      <c r="EK27" s="136">
        <v>-28795.976983533612</v>
      </c>
      <c r="EL27" s="136">
        <v>-18859.303944292049</v>
      </c>
      <c r="EM27" s="136">
        <v>-8945.4275710057991</v>
      </c>
      <c r="EN27" s="136">
        <v>-42161.1</v>
      </c>
      <c r="EO27" s="136">
        <v>-32210.351999999999</v>
      </c>
      <c r="EP27" s="136">
        <v>-19691.937000000002</v>
      </c>
      <c r="EQ27" s="136">
        <v>-8846.4</v>
      </c>
      <c r="ER27" s="136">
        <v>-43621.137999999999</v>
      </c>
      <c r="ES27" s="136">
        <v>-31480.18</v>
      </c>
      <c r="ET27" s="136">
        <v>-22740.39</v>
      </c>
      <c r="EU27" s="136">
        <v>-12299.028</v>
      </c>
      <c r="EV27" s="136">
        <v>-75134.944000000003</v>
      </c>
      <c r="EW27" s="136">
        <v>-47114.154000000002</v>
      </c>
      <c r="EX27" s="136">
        <v>-31872.576000000001</v>
      </c>
      <c r="EY27" s="136">
        <v>-16228.353999999999</v>
      </c>
      <c r="EZ27" s="136">
        <v>-42313</v>
      </c>
      <c r="FA27" s="136">
        <v>-23937.986000000001</v>
      </c>
      <c r="FB27" s="136">
        <v>-5148.6270000000004</v>
      </c>
      <c r="FC27" s="71"/>
      <c r="FD27" s="134" t="s">
        <v>76</v>
      </c>
      <c r="FE27" s="136">
        <v>-1453.3558350000001</v>
      </c>
      <c r="FF27" s="136">
        <v>-4277</v>
      </c>
      <c r="FG27" s="136">
        <v>-495</v>
      </c>
      <c r="FH27" s="136">
        <v>-159</v>
      </c>
      <c r="FI27" s="136">
        <v>-84</v>
      </c>
      <c r="FJ27" s="71"/>
      <c r="FK27" s="134" t="s">
        <v>76</v>
      </c>
      <c r="FL27" s="136">
        <v>-2078.2722750000003</v>
      </c>
      <c r="FM27" s="136">
        <v>-6142</v>
      </c>
      <c r="FN27" s="136">
        <v>-690</v>
      </c>
      <c r="FO27" s="136">
        <v>-280</v>
      </c>
      <c r="FP27" s="136">
        <v>-130</v>
      </c>
      <c r="FQ27" s="71"/>
      <c r="FR27" s="134" t="s">
        <v>76</v>
      </c>
      <c r="FS27" s="136">
        <v>-3845.5871200000006</v>
      </c>
      <c r="FT27" s="136">
        <v>-9043</v>
      </c>
      <c r="FU27" s="136">
        <v>-243</v>
      </c>
      <c r="FV27" s="71"/>
      <c r="FW27" s="134" t="s">
        <v>76</v>
      </c>
      <c r="FX27" s="136">
        <v>-595.93822675000217</v>
      </c>
      <c r="FY27" s="136">
        <v>-232.29412620000409</v>
      </c>
    </row>
    <row r="28" spans="1:181" ht="8.15" customHeight="1">
      <c r="A28" s="2"/>
      <c r="B28" s="79"/>
      <c r="C28" s="79"/>
      <c r="D28" s="79"/>
      <c r="E28" s="79"/>
      <c r="F28" s="79"/>
      <c r="G28" s="79"/>
      <c r="H28" s="79"/>
      <c r="I28" s="79"/>
      <c r="J28" s="79"/>
      <c r="K28" s="79"/>
      <c r="L28" s="79"/>
      <c r="M28" s="79"/>
      <c r="N28" s="79"/>
      <c r="O28" s="79"/>
      <c r="P28" s="79"/>
      <c r="Q28" s="79"/>
      <c r="R28" s="79"/>
      <c r="S28" s="79"/>
      <c r="T28" s="79"/>
      <c r="U28" s="79"/>
      <c r="V28" s="79"/>
      <c r="W28" s="106"/>
      <c r="X28" s="2"/>
      <c r="Y28" s="79"/>
      <c r="Z28" s="79"/>
      <c r="AA28" s="79"/>
      <c r="AB28" s="79"/>
      <c r="AC28" s="79"/>
      <c r="AD28" s="79"/>
      <c r="AE28" s="79"/>
      <c r="AF28" s="79"/>
      <c r="AG28" s="79"/>
      <c r="AH28" s="79"/>
      <c r="AI28" s="79"/>
      <c r="AJ28" s="79"/>
      <c r="AK28" s="79"/>
      <c r="AL28" s="79"/>
      <c r="AM28" s="79"/>
      <c r="AN28" s="79"/>
      <c r="AO28" s="79"/>
      <c r="AP28" s="79"/>
      <c r="AQ28" s="79"/>
      <c r="AR28" s="79"/>
      <c r="AS28" s="79"/>
      <c r="AT28" s="106"/>
      <c r="AU28" s="2"/>
      <c r="AV28" s="79"/>
      <c r="AW28" s="79"/>
      <c r="AX28" s="79"/>
      <c r="AY28" s="79"/>
      <c r="AZ28" s="79"/>
      <c r="BA28" s="79"/>
      <c r="BB28" s="79"/>
      <c r="BC28" s="79"/>
      <c r="BD28" s="79"/>
      <c r="BE28" s="79"/>
      <c r="BF28" s="79"/>
      <c r="BG28" s="79"/>
      <c r="BH28" s="79"/>
      <c r="BI28" s="79"/>
      <c r="BJ28" s="79"/>
      <c r="BK28" s="79"/>
      <c r="BL28" s="79"/>
      <c r="BM28" s="79"/>
      <c r="BN28" s="79"/>
      <c r="BO28" s="79"/>
      <c r="BP28" s="87"/>
      <c r="BQ28" s="2"/>
      <c r="BR28" s="79"/>
      <c r="BS28" s="79"/>
      <c r="BT28" s="79"/>
      <c r="BU28" s="79"/>
      <c r="BV28" s="79"/>
      <c r="BW28" s="87"/>
      <c r="BX28" s="2"/>
      <c r="BY28" s="79"/>
      <c r="BZ28" s="79"/>
      <c r="CA28" s="79"/>
      <c r="CB28" s="79"/>
      <c r="CC28" s="79"/>
      <c r="CD28" s="87"/>
      <c r="CE28" s="2"/>
      <c r="CF28" s="79"/>
      <c r="CG28" s="79"/>
      <c r="CH28" s="79"/>
      <c r="CI28" s="87"/>
      <c r="CJ28" s="2"/>
      <c r="CK28" s="79"/>
      <c r="CL28" s="79"/>
      <c r="CM28" s="87"/>
      <c r="CN28" s="2"/>
      <c r="CO28" s="79"/>
      <c r="CP28" s="79">
        <v>0</v>
      </c>
      <c r="CQ28" s="79"/>
      <c r="CR28" s="79"/>
      <c r="CS28" s="79"/>
      <c r="CT28" s="79"/>
      <c r="CU28" s="79"/>
      <c r="CV28" s="79"/>
      <c r="CW28" s="79"/>
      <c r="CX28" s="79"/>
      <c r="CY28" s="79"/>
      <c r="CZ28" s="79"/>
      <c r="DA28" s="79"/>
      <c r="DB28" s="79"/>
      <c r="DC28" s="79"/>
      <c r="DD28" s="79"/>
      <c r="DE28" s="79"/>
      <c r="DF28" s="79"/>
      <c r="DG28" s="79"/>
      <c r="DH28" s="79"/>
      <c r="DI28" s="79"/>
      <c r="DJ28" s="106"/>
      <c r="DK28" s="2"/>
      <c r="DL28" s="79"/>
      <c r="DM28" s="79">
        <v>0</v>
      </c>
      <c r="DN28" s="79"/>
      <c r="DO28" s="79"/>
      <c r="DP28" s="79"/>
      <c r="DQ28" s="79"/>
      <c r="DR28" s="79"/>
      <c r="DS28" s="79"/>
      <c r="DT28" s="79"/>
      <c r="DU28" s="79"/>
      <c r="DV28" s="79"/>
      <c r="DW28" s="79"/>
      <c r="DX28" s="79"/>
      <c r="DY28" s="79"/>
      <c r="DZ28" s="79"/>
      <c r="EA28" s="79"/>
      <c r="EB28" s="79"/>
      <c r="EC28" s="79"/>
      <c r="ED28" s="79"/>
      <c r="EE28" s="79"/>
      <c r="EF28" s="79"/>
      <c r="EG28" s="106"/>
      <c r="EH28" s="2"/>
      <c r="EI28" s="79"/>
      <c r="EJ28" s="79">
        <v>0</v>
      </c>
      <c r="EK28" s="79"/>
      <c r="EL28" s="79"/>
      <c r="EM28" s="79"/>
      <c r="EN28" s="79"/>
      <c r="EO28" s="79"/>
      <c r="EP28" s="79"/>
      <c r="EQ28" s="79"/>
      <c r="ER28" s="79"/>
      <c r="ES28" s="79"/>
      <c r="ET28" s="79"/>
      <c r="EU28" s="79"/>
      <c r="EV28" s="79"/>
      <c r="EW28" s="79"/>
      <c r="EX28" s="79"/>
      <c r="EY28" s="79"/>
      <c r="EZ28" s="79"/>
      <c r="FA28" s="79"/>
      <c r="FB28" s="79"/>
      <c r="FC28" s="87"/>
      <c r="FD28" s="2"/>
      <c r="FE28" s="79"/>
      <c r="FF28" s="79"/>
      <c r="FG28" s="79"/>
      <c r="FH28" s="79"/>
      <c r="FI28" s="79"/>
      <c r="FJ28" s="87"/>
      <c r="FK28" s="2"/>
      <c r="FL28" s="79"/>
      <c r="FM28" s="79"/>
      <c r="FN28" s="79"/>
      <c r="FO28" s="79"/>
      <c r="FP28" s="79"/>
      <c r="FQ28" s="87"/>
      <c r="FR28" s="2"/>
      <c r="FS28" s="79"/>
      <c r="FT28" s="79"/>
      <c r="FU28" s="79"/>
      <c r="FV28" s="87"/>
      <c r="FW28" s="2"/>
      <c r="FX28" s="79"/>
      <c r="FY28" s="79"/>
    </row>
    <row r="29" spans="1:181" ht="15.75" customHeight="1">
      <c r="A29" s="134" t="s">
        <v>40</v>
      </c>
      <c r="B29" s="136">
        <v>3224.8400199999996</v>
      </c>
      <c r="C29" s="136">
        <v>7286</v>
      </c>
      <c r="D29" s="136">
        <v>4211</v>
      </c>
      <c r="E29" s="136">
        <v>3017</v>
      </c>
      <c r="F29" s="136">
        <v>2835.5880800000004</v>
      </c>
      <c r="G29" s="136">
        <v>12453.84</v>
      </c>
      <c r="H29" s="136">
        <v>10417</v>
      </c>
      <c r="I29" s="136">
        <v>6973.2520000000004</v>
      </c>
      <c r="J29" s="136">
        <v>3951.7570000000001</v>
      </c>
      <c r="K29" s="136">
        <v>14167</v>
      </c>
      <c r="L29" s="136">
        <v>9454</v>
      </c>
      <c r="M29" s="136">
        <v>6599</v>
      </c>
      <c r="N29" s="136">
        <v>3053</v>
      </c>
      <c r="O29" s="136">
        <v>13448</v>
      </c>
      <c r="P29" s="136">
        <v>10657</v>
      </c>
      <c r="Q29" s="136">
        <v>3675</v>
      </c>
      <c r="R29" s="136">
        <v>1909</v>
      </c>
      <c r="S29" s="136">
        <v>12557</v>
      </c>
      <c r="T29" s="136">
        <v>10172</v>
      </c>
      <c r="U29" s="136">
        <v>3726</v>
      </c>
      <c r="V29" s="136">
        <v>1892</v>
      </c>
      <c r="W29" s="107"/>
      <c r="X29" s="134" t="s">
        <v>40</v>
      </c>
      <c r="Y29" s="136">
        <v>2404</v>
      </c>
      <c r="Z29" s="136">
        <v>6696</v>
      </c>
      <c r="AA29" s="136">
        <v>5005</v>
      </c>
      <c r="AB29" s="136">
        <v>3728</v>
      </c>
      <c r="AC29" s="136">
        <v>2128.1851999999999</v>
      </c>
      <c r="AD29" s="136">
        <v>10196.498</v>
      </c>
      <c r="AE29" s="136">
        <v>9063.6280000000006</v>
      </c>
      <c r="AF29" s="136">
        <v>6292.1949999999997</v>
      </c>
      <c r="AG29" s="136">
        <v>4105</v>
      </c>
      <c r="AH29" s="136">
        <v>12754</v>
      </c>
      <c r="AI29" s="136">
        <v>9653</v>
      </c>
      <c r="AJ29" s="136">
        <v>7087</v>
      </c>
      <c r="AK29" s="136">
        <v>3916</v>
      </c>
      <c r="AL29" s="136">
        <v>10892</v>
      </c>
      <c r="AM29" s="136">
        <v>9053</v>
      </c>
      <c r="AN29" s="136">
        <v>2113</v>
      </c>
      <c r="AO29" s="136">
        <v>1044</v>
      </c>
      <c r="AP29" s="136">
        <v>-4625.0469999999996</v>
      </c>
      <c r="AQ29" s="136">
        <v>-5379</v>
      </c>
      <c r="AR29" s="136">
        <v>-6318.5529999999999</v>
      </c>
      <c r="AS29" s="136">
        <v>1078.115</v>
      </c>
      <c r="AT29" s="107"/>
      <c r="AU29" s="134" t="s">
        <v>40</v>
      </c>
      <c r="AV29" s="136">
        <v>69119.052144500412</v>
      </c>
      <c r="AW29" s="136">
        <v>134486.42404317085</v>
      </c>
      <c r="AX29" s="136">
        <v>79468.108932490635</v>
      </c>
      <c r="AY29" s="136">
        <v>64555.473692441374</v>
      </c>
      <c r="AZ29" s="136">
        <v>67332.04818439392</v>
      </c>
      <c r="BA29" s="136">
        <v>308283.875</v>
      </c>
      <c r="BB29" s="136">
        <v>265133.76</v>
      </c>
      <c r="BC29" s="136">
        <v>185339.03599999999</v>
      </c>
      <c r="BD29" s="136">
        <v>109601.7</v>
      </c>
      <c r="BE29" s="136">
        <v>353963.68099999998</v>
      </c>
      <c r="BF29" s="136">
        <v>246321.88</v>
      </c>
      <c r="BG29" s="136">
        <v>167912.89</v>
      </c>
      <c r="BH29" s="136">
        <v>85202.123999999996</v>
      </c>
      <c r="BI29" s="136">
        <v>322839.54700000002</v>
      </c>
      <c r="BJ29" s="136">
        <v>265675.65100000001</v>
      </c>
      <c r="BK29" s="136">
        <v>70941.482000000004</v>
      </c>
      <c r="BL29" s="136">
        <v>37198.798999999999</v>
      </c>
      <c r="BM29" s="136">
        <v>234959</v>
      </c>
      <c r="BN29" s="136">
        <v>202306.755</v>
      </c>
      <c r="BO29" s="136">
        <v>9965.5669999999991</v>
      </c>
      <c r="BP29" s="71"/>
      <c r="BQ29" s="134" t="s">
        <v>40</v>
      </c>
      <c r="BR29" s="136">
        <v>-322.54604500000005</v>
      </c>
      <c r="BS29" s="136">
        <v>-25</v>
      </c>
      <c r="BT29" s="136">
        <v>-318</v>
      </c>
      <c r="BU29" s="136">
        <v>-73</v>
      </c>
      <c r="BV29" s="136">
        <v>-1</v>
      </c>
      <c r="BW29" s="71"/>
      <c r="BX29" s="134" t="s">
        <v>40</v>
      </c>
      <c r="BY29" s="136">
        <v>-353.25883500000009</v>
      </c>
      <c r="BZ29" s="136">
        <v>57</v>
      </c>
      <c r="CA29" s="136">
        <v>-420</v>
      </c>
      <c r="CB29" s="136">
        <v>-151</v>
      </c>
      <c r="CC29" s="136">
        <v>-5</v>
      </c>
      <c r="CD29" s="71"/>
      <c r="CE29" s="134" t="s">
        <v>40</v>
      </c>
      <c r="CF29" s="136">
        <v>-510.5442450000005</v>
      </c>
      <c r="CG29" s="136">
        <v>305</v>
      </c>
      <c r="CH29" s="136">
        <v>-237</v>
      </c>
      <c r="CI29" s="71"/>
      <c r="CJ29" s="134" t="s">
        <v>40</v>
      </c>
      <c r="CK29" s="136">
        <v>4726.712961824348</v>
      </c>
      <c r="CL29" s="136">
        <v>1384.7427497805211</v>
      </c>
      <c r="CM29" s="71"/>
      <c r="CN29" s="134" t="s">
        <v>152</v>
      </c>
      <c r="CO29" s="136">
        <v>3224.8400199999996</v>
      </c>
      <c r="CP29" s="136">
        <v>7286</v>
      </c>
      <c r="CQ29" s="136">
        <v>4211</v>
      </c>
      <c r="CR29" s="136">
        <v>3017</v>
      </c>
      <c r="CS29" s="136">
        <v>2835.5880800000004</v>
      </c>
      <c r="CT29" s="136">
        <v>12453.84</v>
      </c>
      <c r="CU29" s="136">
        <v>10417</v>
      </c>
      <c r="CV29" s="136">
        <v>6973.2520000000004</v>
      </c>
      <c r="CW29" s="136">
        <v>3951.7570000000001</v>
      </c>
      <c r="CX29" s="136">
        <v>14167</v>
      </c>
      <c r="CY29" s="136">
        <v>9454</v>
      </c>
      <c r="CZ29" s="136">
        <v>6599</v>
      </c>
      <c r="DA29" s="136">
        <v>3053</v>
      </c>
      <c r="DB29" s="136">
        <v>13448</v>
      </c>
      <c r="DC29" s="136">
        <v>10657</v>
      </c>
      <c r="DD29" s="136">
        <v>3675</v>
      </c>
      <c r="DE29" s="136">
        <v>1909</v>
      </c>
      <c r="DF29" s="136">
        <v>12557</v>
      </c>
      <c r="DG29" s="136">
        <v>10172</v>
      </c>
      <c r="DH29" s="136">
        <v>3726</v>
      </c>
      <c r="DI29" s="136">
        <v>1892</v>
      </c>
      <c r="DJ29" s="106"/>
      <c r="DK29" s="134" t="s">
        <v>152</v>
      </c>
      <c r="DL29" s="136">
        <v>2404</v>
      </c>
      <c r="DM29" s="136">
        <v>6696</v>
      </c>
      <c r="DN29" s="136">
        <v>5005</v>
      </c>
      <c r="DO29" s="136">
        <v>3728</v>
      </c>
      <c r="DP29" s="136">
        <v>2128.1851999999999</v>
      </c>
      <c r="DQ29" s="136">
        <v>10196.498</v>
      </c>
      <c r="DR29" s="136">
        <v>9063.6280000000006</v>
      </c>
      <c r="DS29" s="136">
        <v>6292.1949999999997</v>
      </c>
      <c r="DT29" s="136">
        <v>4105</v>
      </c>
      <c r="DU29" s="136">
        <v>12754</v>
      </c>
      <c r="DV29" s="136">
        <v>9653</v>
      </c>
      <c r="DW29" s="136">
        <v>7087</v>
      </c>
      <c r="DX29" s="136">
        <v>3916</v>
      </c>
      <c r="DY29" s="136">
        <v>10892</v>
      </c>
      <c r="DZ29" s="136">
        <v>9053</v>
      </c>
      <c r="EA29" s="136">
        <v>2113</v>
      </c>
      <c r="EB29" s="136">
        <v>1044</v>
      </c>
      <c r="EC29" s="136">
        <v>-4625.0469999999996</v>
      </c>
      <c r="ED29" s="136">
        <v>-5379</v>
      </c>
      <c r="EE29" s="136">
        <v>-6318.5529999999999</v>
      </c>
      <c r="EF29" s="136">
        <v>1078.115</v>
      </c>
      <c r="EG29" s="107"/>
      <c r="EH29" s="134" t="s">
        <v>152</v>
      </c>
      <c r="EI29" s="136">
        <v>69119.052144500412</v>
      </c>
      <c r="EJ29" s="136">
        <v>134486.42404317085</v>
      </c>
      <c r="EK29" s="136">
        <v>79468.108932490635</v>
      </c>
      <c r="EL29" s="136">
        <v>64555.473692441374</v>
      </c>
      <c r="EM29" s="136">
        <v>67332.04818439392</v>
      </c>
      <c r="EN29" s="136">
        <v>308283.875</v>
      </c>
      <c r="EO29" s="136">
        <v>265133.76</v>
      </c>
      <c r="EP29" s="136">
        <v>185339.03599999999</v>
      </c>
      <c r="EQ29" s="136">
        <v>109601.7</v>
      </c>
      <c r="ER29" s="136">
        <v>353963.68099999998</v>
      </c>
      <c r="ES29" s="136">
        <v>246321.88</v>
      </c>
      <c r="ET29" s="136">
        <v>167912.89</v>
      </c>
      <c r="EU29" s="136">
        <v>85202.123999999996</v>
      </c>
      <c r="EV29" s="136">
        <v>322839.54700000002</v>
      </c>
      <c r="EW29" s="136">
        <v>265675.65100000001</v>
      </c>
      <c r="EX29" s="136">
        <v>70941.482000000004</v>
      </c>
      <c r="EY29" s="136">
        <v>37198.798999999999</v>
      </c>
      <c r="EZ29" s="136">
        <v>234959</v>
      </c>
      <c r="FA29" s="136">
        <v>202306.755</v>
      </c>
      <c r="FB29" s="136">
        <v>9965.5669999999991</v>
      </c>
      <c r="FC29" s="71"/>
      <c r="FD29" s="134" t="s">
        <v>152</v>
      </c>
      <c r="FE29" s="136">
        <v>-322.54604500000005</v>
      </c>
      <c r="FF29" s="136">
        <v>-25</v>
      </c>
      <c r="FG29" s="136">
        <v>-318</v>
      </c>
      <c r="FH29" s="136">
        <v>-73</v>
      </c>
      <c r="FI29" s="136">
        <v>-1</v>
      </c>
      <c r="FJ29" s="71"/>
      <c r="FK29" s="134" t="s">
        <v>152</v>
      </c>
      <c r="FL29" s="136">
        <v>-353.25883500000009</v>
      </c>
      <c r="FM29" s="136">
        <v>57</v>
      </c>
      <c r="FN29" s="136">
        <v>-420</v>
      </c>
      <c r="FO29" s="136">
        <v>-151</v>
      </c>
      <c r="FP29" s="136">
        <v>-5</v>
      </c>
      <c r="FQ29" s="71"/>
      <c r="FR29" s="134" t="s">
        <v>152</v>
      </c>
      <c r="FS29" s="136">
        <v>-510.5442450000005</v>
      </c>
      <c r="FT29" s="136">
        <v>305</v>
      </c>
      <c r="FU29" s="136">
        <v>-237</v>
      </c>
      <c r="FV29" s="71"/>
      <c r="FW29" s="134" t="s">
        <v>152</v>
      </c>
      <c r="FX29" s="136">
        <v>4726.712961824348</v>
      </c>
      <c r="FY29" s="136">
        <v>1384.7427497805211</v>
      </c>
    </row>
    <row r="30" spans="1:181" ht="8.15" customHeight="1">
      <c r="A30" s="2"/>
      <c r="B30" s="79"/>
      <c r="C30" s="79"/>
      <c r="D30" s="79"/>
      <c r="E30" s="79"/>
      <c r="F30" s="79"/>
      <c r="G30" s="79"/>
      <c r="H30" s="79"/>
      <c r="I30" s="79"/>
      <c r="J30" s="79"/>
      <c r="K30" s="79"/>
      <c r="L30" s="79"/>
      <c r="M30" s="79"/>
      <c r="N30" s="79"/>
      <c r="O30" s="79"/>
      <c r="P30" s="79"/>
      <c r="Q30" s="79"/>
      <c r="R30" s="79"/>
      <c r="S30" s="79"/>
      <c r="T30" s="79"/>
      <c r="U30" s="79"/>
      <c r="V30" s="79"/>
      <c r="W30" s="106"/>
      <c r="X30" s="2"/>
      <c r="Y30" s="79"/>
      <c r="Z30" s="79"/>
      <c r="AA30" s="79"/>
      <c r="AB30" s="79"/>
      <c r="AC30" s="79"/>
      <c r="AD30" s="79"/>
      <c r="AE30" s="79"/>
      <c r="AF30" s="79"/>
      <c r="AG30" s="79"/>
      <c r="AH30" s="79"/>
      <c r="AI30" s="79"/>
      <c r="AJ30" s="79"/>
      <c r="AK30" s="79"/>
      <c r="AL30" s="79"/>
      <c r="AM30" s="79"/>
      <c r="AN30" s="79"/>
      <c r="AO30" s="79"/>
      <c r="AP30" s="79"/>
      <c r="AQ30" s="79"/>
      <c r="AR30" s="79"/>
      <c r="AS30" s="79"/>
      <c r="AT30" s="106"/>
      <c r="AU30" s="2"/>
      <c r="AV30" s="79"/>
      <c r="AW30" s="79"/>
      <c r="AX30" s="79"/>
      <c r="AY30" s="79"/>
      <c r="AZ30" s="79"/>
      <c r="BA30" s="79"/>
      <c r="BB30" s="79"/>
      <c r="BC30" s="79"/>
      <c r="BD30" s="79"/>
      <c r="BE30" s="79"/>
      <c r="BF30" s="79"/>
      <c r="BG30" s="79"/>
      <c r="BH30" s="79"/>
      <c r="BI30" s="79"/>
      <c r="BJ30" s="79"/>
      <c r="BK30" s="79"/>
      <c r="BL30" s="79"/>
      <c r="BM30" s="79"/>
      <c r="BN30" s="79"/>
      <c r="BO30" s="79"/>
      <c r="BP30" s="87"/>
      <c r="BQ30" s="2"/>
      <c r="BR30" s="79"/>
      <c r="BS30" s="79"/>
      <c r="BT30" s="79"/>
      <c r="BU30" s="79"/>
      <c r="BV30" s="79"/>
      <c r="BW30" s="87"/>
      <c r="BX30" s="2"/>
      <c r="BY30" s="79"/>
      <c r="BZ30" s="79"/>
      <c r="CA30" s="79"/>
      <c r="CB30" s="79"/>
      <c r="CC30" s="79"/>
      <c r="CD30" s="87"/>
      <c r="CE30" s="2"/>
      <c r="CF30" s="79"/>
      <c r="CG30" s="79"/>
      <c r="CH30" s="79"/>
      <c r="CI30" s="87"/>
      <c r="CJ30" s="2"/>
      <c r="CK30" s="79"/>
      <c r="CL30" s="79"/>
      <c r="CM30" s="87"/>
      <c r="CN30" s="2"/>
      <c r="CO30" s="79"/>
      <c r="CP30" s="79">
        <v>0</v>
      </c>
      <c r="CQ30" s="79"/>
      <c r="CR30" s="79"/>
      <c r="CS30" s="79"/>
      <c r="CT30" s="79"/>
      <c r="CU30" s="79"/>
      <c r="CV30" s="79"/>
      <c r="CW30" s="79"/>
      <c r="CX30" s="79"/>
      <c r="CY30" s="79"/>
      <c r="CZ30" s="79"/>
      <c r="DA30" s="79"/>
      <c r="DB30" s="79"/>
      <c r="DC30" s="79"/>
      <c r="DD30" s="79"/>
      <c r="DE30" s="79"/>
      <c r="DF30" s="79"/>
      <c r="DG30" s="79"/>
      <c r="DH30" s="79"/>
      <c r="DI30" s="79"/>
      <c r="DJ30" s="106"/>
      <c r="DK30" s="2"/>
      <c r="DL30" s="79">
        <v>0</v>
      </c>
      <c r="DM30" s="79">
        <v>0</v>
      </c>
      <c r="DN30" s="79"/>
      <c r="DO30" s="79"/>
      <c r="DP30" s="79"/>
      <c r="DQ30" s="79"/>
      <c r="DR30" s="79"/>
      <c r="DS30" s="79"/>
      <c r="DT30" s="79"/>
      <c r="DU30" s="79"/>
      <c r="DV30" s="79"/>
      <c r="DW30" s="79"/>
      <c r="DX30" s="79"/>
      <c r="DY30" s="79"/>
      <c r="DZ30" s="79"/>
      <c r="EA30" s="79"/>
      <c r="EB30" s="79"/>
      <c r="EC30" s="79"/>
      <c r="ED30" s="79"/>
      <c r="EE30" s="79"/>
      <c r="EF30" s="79"/>
      <c r="EG30" s="106"/>
      <c r="EH30" s="2"/>
      <c r="EI30" s="79"/>
      <c r="EJ30" s="79">
        <v>0</v>
      </c>
      <c r="EK30" s="79"/>
      <c r="EL30" s="79"/>
      <c r="EM30" s="79"/>
      <c r="EN30" s="79"/>
      <c r="EO30" s="79"/>
      <c r="EP30" s="79"/>
      <c r="EQ30" s="79"/>
      <c r="ER30" s="79"/>
      <c r="ES30" s="79"/>
      <c r="ET30" s="79"/>
      <c r="EU30" s="79"/>
      <c r="EV30" s="79"/>
      <c r="EW30" s="79"/>
      <c r="EX30" s="79"/>
      <c r="EY30" s="79"/>
      <c r="EZ30" s="79"/>
      <c r="FA30" s="79"/>
      <c r="FB30" s="79"/>
      <c r="FC30" s="87"/>
      <c r="FD30" s="2"/>
      <c r="FE30" s="79"/>
      <c r="FF30" s="79"/>
      <c r="FG30" s="79"/>
      <c r="FH30" s="79"/>
      <c r="FI30" s="79"/>
      <c r="FJ30" s="87"/>
      <c r="FK30" s="2"/>
      <c r="FL30" s="79"/>
      <c r="FM30" s="79"/>
      <c r="FN30" s="79"/>
      <c r="FO30" s="79"/>
      <c r="FP30" s="79"/>
      <c r="FQ30" s="87"/>
      <c r="FR30" s="2"/>
      <c r="FS30" s="79"/>
      <c r="FT30" s="79"/>
      <c r="FU30" s="79"/>
      <c r="FV30" s="87"/>
      <c r="FW30" s="2"/>
      <c r="FX30" s="79"/>
      <c r="FY30" s="79"/>
    </row>
    <row r="31" spans="1:181" ht="15.5">
      <c r="A31" s="132" t="s">
        <v>211</v>
      </c>
      <c r="B31" s="131"/>
      <c r="C31" s="131">
        <v>0</v>
      </c>
      <c r="D31" s="131">
        <v>0</v>
      </c>
      <c r="E31" s="131"/>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06"/>
      <c r="X31" s="132" t="s">
        <v>211</v>
      </c>
      <c r="Y31" s="131"/>
      <c r="Z31" s="131"/>
      <c r="AA31" s="131"/>
      <c r="AB31" s="131"/>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06"/>
      <c r="AU31" s="132" t="s">
        <v>211</v>
      </c>
      <c r="AV31" s="131">
        <v>-249.05851753842768</v>
      </c>
      <c r="AW31" s="131">
        <v>2867.5388823968465</v>
      </c>
      <c r="AX31" s="131">
        <v>1937.2640696984763</v>
      </c>
      <c r="AY31" s="131">
        <v>1432.0453791828902</v>
      </c>
      <c r="AZ31" s="131">
        <v>713.59373865253701</v>
      </c>
      <c r="BA31" s="131">
        <v>2801.877</v>
      </c>
      <c r="BB31" s="131">
        <v>1863.963</v>
      </c>
      <c r="BC31" s="131">
        <v>1262.068</v>
      </c>
      <c r="BD31" s="131">
        <v>673.3</v>
      </c>
      <c r="BE31" s="131">
        <v>2365.5810000000001</v>
      </c>
      <c r="BF31" s="131">
        <v>1733.14</v>
      </c>
      <c r="BG31" s="131">
        <v>1184.47</v>
      </c>
      <c r="BH31" s="131">
        <v>538.52700000000004</v>
      </c>
      <c r="BI31" s="131">
        <v>2705.0329999999999</v>
      </c>
      <c r="BJ31" s="131">
        <v>1666.5630000000001</v>
      </c>
      <c r="BK31" s="131">
        <v>1094.614</v>
      </c>
      <c r="BL31" s="131">
        <v>517.64800000000002</v>
      </c>
      <c r="BM31" s="131">
        <v>484</v>
      </c>
      <c r="BN31" s="131">
        <v>0</v>
      </c>
      <c r="BO31" s="131">
        <v>0</v>
      </c>
      <c r="BP31" s="68"/>
      <c r="BQ31" s="132" t="s">
        <v>211</v>
      </c>
      <c r="BR31" s="131"/>
      <c r="BS31" s="131"/>
      <c r="BT31" s="131"/>
      <c r="BU31" s="131"/>
      <c r="BV31" s="131"/>
      <c r="BW31" s="68"/>
      <c r="BX31" s="132" t="s">
        <v>211</v>
      </c>
      <c r="BY31" s="131"/>
      <c r="BZ31" s="131"/>
      <c r="CA31" s="131"/>
      <c r="CB31" s="131"/>
      <c r="CC31" s="131"/>
      <c r="CD31" s="68"/>
      <c r="CE31" s="132" t="s">
        <v>211</v>
      </c>
      <c r="CF31" s="131"/>
      <c r="CG31" s="131"/>
      <c r="CH31" s="131"/>
      <c r="CI31" s="68"/>
      <c r="CJ31" s="132" t="s">
        <v>211</v>
      </c>
      <c r="CK31" s="131">
        <v>-249.05851753842768</v>
      </c>
      <c r="CL31" s="131">
        <v>0</v>
      </c>
      <c r="CM31" s="68"/>
      <c r="CN31" s="132" t="s">
        <v>210</v>
      </c>
      <c r="CO31" s="131">
        <v>0</v>
      </c>
      <c r="CP31" s="131">
        <v>0</v>
      </c>
      <c r="CQ31" s="131">
        <v>0</v>
      </c>
      <c r="CR31" s="131">
        <v>0</v>
      </c>
      <c r="CS31" s="131"/>
      <c r="CT31" s="131">
        <v>0</v>
      </c>
      <c r="CU31" s="131">
        <v>0</v>
      </c>
      <c r="CV31" s="131">
        <v>0</v>
      </c>
      <c r="CW31" s="131">
        <v>0</v>
      </c>
      <c r="CX31" s="131">
        <v>0</v>
      </c>
      <c r="CY31" s="131">
        <v>0</v>
      </c>
      <c r="CZ31" s="131">
        <v>0</v>
      </c>
      <c r="DA31" s="131">
        <v>0</v>
      </c>
      <c r="DB31" s="131">
        <v>0</v>
      </c>
      <c r="DC31" s="131">
        <v>0</v>
      </c>
      <c r="DD31" s="131">
        <v>0</v>
      </c>
      <c r="DE31" s="131">
        <v>0</v>
      </c>
      <c r="DF31" s="131">
        <v>0</v>
      </c>
      <c r="DG31" s="131">
        <v>0</v>
      </c>
      <c r="DH31" s="131">
        <v>0</v>
      </c>
      <c r="DI31" s="131">
        <v>0</v>
      </c>
      <c r="DJ31" s="106"/>
      <c r="DK31" s="132" t="s">
        <v>210</v>
      </c>
      <c r="DL31" s="131">
        <v>0</v>
      </c>
      <c r="DM31" s="131">
        <v>0</v>
      </c>
      <c r="DN31" s="131">
        <v>0</v>
      </c>
      <c r="DO31" s="131">
        <v>0</v>
      </c>
      <c r="DP31" s="131"/>
      <c r="DQ31" s="131">
        <v>0</v>
      </c>
      <c r="DR31" s="131">
        <v>0</v>
      </c>
      <c r="DS31" s="131">
        <v>0</v>
      </c>
      <c r="DT31" s="131">
        <v>0</v>
      </c>
      <c r="DU31" s="131">
        <v>0</v>
      </c>
      <c r="DV31" s="131">
        <v>0</v>
      </c>
      <c r="DW31" s="131">
        <v>0</v>
      </c>
      <c r="DX31" s="131">
        <v>0</v>
      </c>
      <c r="DY31" s="131">
        <v>0</v>
      </c>
      <c r="DZ31" s="131">
        <v>0</v>
      </c>
      <c r="EA31" s="131">
        <v>0</v>
      </c>
      <c r="EB31" s="131">
        <v>0</v>
      </c>
      <c r="EC31" s="131">
        <v>0</v>
      </c>
      <c r="ED31" s="131">
        <v>0</v>
      </c>
      <c r="EE31" s="131">
        <v>0</v>
      </c>
      <c r="EF31" s="131">
        <v>0</v>
      </c>
      <c r="EG31" s="106"/>
      <c r="EH31" s="132" t="s">
        <v>210</v>
      </c>
      <c r="EI31" s="131">
        <v>-249.05851753842768</v>
      </c>
      <c r="EJ31" s="131">
        <v>2867.5388823968465</v>
      </c>
      <c r="EK31" s="131">
        <v>1937.2640696984763</v>
      </c>
      <c r="EL31" s="131">
        <v>1432.0453791828902</v>
      </c>
      <c r="EM31" s="131"/>
      <c r="EN31" s="131">
        <v>2801.877</v>
      </c>
      <c r="EO31" s="131">
        <v>1863.963</v>
      </c>
      <c r="EP31" s="131">
        <v>1262.068</v>
      </c>
      <c r="EQ31" s="131">
        <v>673.3</v>
      </c>
      <c r="ER31" s="131">
        <v>2365.5810000000001</v>
      </c>
      <c r="ES31" s="131">
        <v>1733.14</v>
      </c>
      <c r="ET31" s="131">
        <v>1184.47</v>
      </c>
      <c r="EU31" s="131">
        <v>538.52700000000004</v>
      </c>
      <c r="EV31" s="131">
        <v>2705.0329999999999</v>
      </c>
      <c r="EW31" s="131">
        <v>1666.5630000000001</v>
      </c>
      <c r="EX31" s="131">
        <v>1094.614</v>
      </c>
      <c r="EY31" s="131">
        <v>517.64800000000002</v>
      </c>
      <c r="EZ31" s="131">
        <v>484</v>
      </c>
      <c r="FA31" s="131">
        <v>0</v>
      </c>
      <c r="FB31" s="131">
        <v>0</v>
      </c>
      <c r="FC31" s="68"/>
      <c r="FD31" s="132" t="s">
        <v>210</v>
      </c>
      <c r="FE31" s="131"/>
      <c r="FF31" s="131"/>
      <c r="FG31" s="131"/>
      <c r="FH31" s="131"/>
      <c r="FI31" s="131"/>
      <c r="FJ31" s="68"/>
      <c r="FK31" s="132" t="s">
        <v>210</v>
      </c>
      <c r="FL31" s="131"/>
      <c r="FM31" s="131"/>
      <c r="FN31" s="131"/>
      <c r="FO31" s="131"/>
      <c r="FP31" s="131"/>
      <c r="FQ31" s="68"/>
      <c r="FR31" s="132" t="s">
        <v>210</v>
      </c>
      <c r="FS31" s="131"/>
      <c r="FT31" s="131"/>
      <c r="FU31" s="131"/>
      <c r="FV31" s="68"/>
      <c r="FW31" s="132" t="s">
        <v>210</v>
      </c>
      <c r="FX31" s="131">
        <v>-249.05851753842768</v>
      </c>
      <c r="FY31" s="131">
        <v>0</v>
      </c>
    </row>
    <row r="32" spans="1:181" ht="8.15" customHeight="1">
      <c r="A32" s="2"/>
      <c r="B32" s="79"/>
      <c r="C32" s="79"/>
      <c r="D32" s="79"/>
      <c r="E32" s="79"/>
      <c r="F32" s="79"/>
      <c r="G32" s="79"/>
      <c r="H32" s="79"/>
      <c r="I32" s="79"/>
      <c r="J32" s="79"/>
      <c r="K32" s="79"/>
      <c r="L32" s="79"/>
      <c r="M32" s="79"/>
      <c r="N32" s="79"/>
      <c r="O32" s="79"/>
      <c r="P32" s="79"/>
      <c r="Q32" s="79"/>
      <c r="R32" s="79"/>
      <c r="S32" s="79"/>
      <c r="T32" s="79"/>
      <c r="U32" s="79"/>
      <c r="V32" s="79"/>
      <c r="W32" s="106"/>
      <c r="X32" s="2"/>
      <c r="Y32" s="79"/>
      <c r="Z32" s="79"/>
      <c r="AA32" s="79"/>
      <c r="AB32" s="79"/>
      <c r="AC32" s="79"/>
      <c r="AD32" s="79"/>
      <c r="AE32" s="79"/>
      <c r="AF32" s="79"/>
      <c r="AG32" s="79"/>
      <c r="AH32" s="79"/>
      <c r="AI32" s="79"/>
      <c r="AJ32" s="79"/>
      <c r="AK32" s="79"/>
      <c r="AL32" s="79"/>
      <c r="AM32" s="79"/>
      <c r="AN32" s="79"/>
      <c r="AO32" s="79"/>
      <c r="AP32" s="79"/>
      <c r="AQ32" s="79"/>
      <c r="AR32" s="79"/>
      <c r="AS32" s="79"/>
      <c r="AT32" s="106"/>
      <c r="AU32" s="2"/>
      <c r="AV32" s="79"/>
      <c r="AW32" s="79"/>
      <c r="AX32" s="79"/>
      <c r="AY32" s="79"/>
      <c r="AZ32" s="79"/>
      <c r="BA32" s="79"/>
      <c r="BB32" s="79"/>
      <c r="BC32" s="79"/>
      <c r="BD32" s="79"/>
      <c r="BE32" s="79"/>
      <c r="BF32" s="79"/>
      <c r="BG32" s="79"/>
      <c r="BH32" s="79"/>
      <c r="BI32" s="79"/>
      <c r="BJ32" s="79"/>
      <c r="BK32" s="79"/>
      <c r="BL32" s="79"/>
      <c r="BM32" s="79"/>
      <c r="BN32" s="79"/>
      <c r="BO32" s="79"/>
      <c r="BP32" s="87"/>
      <c r="BQ32" s="2"/>
      <c r="BR32" s="79"/>
      <c r="BS32" s="79"/>
      <c r="BT32" s="79"/>
      <c r="BU32" s="79"/>
      <c r="BV32" s="79"/>
      <c r="BW32" s="87"/>
      <c r="BX32" s="2"/>
      <c r="BY32" s="79"/>
      <c r="BZ32" s="79"/>
      <c r="CA32" s="79"/>
      <c r="CB32" s="79"/>
      <c r="CC32" s="79"/>
      <c r="CD32" s="87"/>
      <c r="CE32" s="2"/>
      <c r="CF32" s="79"/>
      <c r="CG32" s="79"/>
      <c r="CH32" s="79"/>
      <c r="CI32" s="87"/>
      <c r="CJ32" s="2"/>
      <c r="CK32" s="79"/>
      <c r="CL32" s="79"/>
      <c r="CM32" s="87"/>
      <c r="CN32" s="2"/>
      <c r="CO32" s="79"/>
      <c r="CP32" s="79">
        <v>0</v>
      </c>
      <c r="CQ32" s="79"/>
      <c r="CR32" s="79"/>
      <c r="CS32" s="79"/>
      <c r="CT32" s="79"/>
      <c r="CU32" s="79"/>
      <c r="CV32" s="79"/>
      <c r="CW32" s="79"/>
      <c r="CX32" s="79"/>
      <c r="CY32" s="79"/>
      <c r="CZ32" s="79"/>
      <c r="DA32" s="79"/>
      <c r="DB32" s="79"/>
      <c r="DC32" s="79"/>
      <c r="DD32" s="79"/>
      <c r="DE32" s="79"/>
      <c r="DF32" s="79"/>
      <c r="DG32" s="79"/>
      <c r="DH32" s="79"/>
      <c r="DI32" s="79"/>
      <c r="DJ32" s="106"/>
      <c r="DK32" s="2"/>
      <c r="DL32" s="79"/>
      <c r="DM32" s="79">
        <v>0</v>
      </c>
      <c r="DN32" s="79"/>
      <c r="DO32" s="79"/>
      <c r="DP32" s="79"/>
      <c r="DQ32" s="79"/>
      <c r="DR32" s="79"/>
      <c r="DS32" s="79"/>
      <c r="DT32" s="79"/>
      <c r="DU32" s="79"/>
      <c r="DV32" s="79"/>
      <c r="DW32" s="79"/>
      <c r="DX32" s="79"/>
      <c r="DY32" s="79"/>
      <c r="DZ32" s="79"/>
      <c r="EA32" s="79"/>
      <c r="EB32" s="79"/>
      <c r="EC32" s="79"/>
      <c r="ED32" s="79"/>
      <c r="EE32" s="79"/>
      <c r="EF32" s="79"/>
      <c r="EG32" s="106"/>
      <c r="EH32" s="2"/>
      <c r="EI32" s="79"/>
      <c r="EJ32" s="79">
        <v>0</v>
      </c>
      <c r="EK32" s="79"/>
      <c r="EL32" s="79"/>
      <c r="EM32" s="79"/>
      <c r="EN32" s="79"/>
      <c r="EO32" s="79"/>
      <c r="EP32" s="79"/>
      <c r="EQ32" s="79"/>
      <c r="ER32" s="79"/>
      <c r="ES32" s="79"/>
      <c r="ET32" s="79"/>
      <c r="EU32" s="79"/>
      <c r="EV32" s="79"/>
      <c r="EW32" s="79"/>
      <c r="EX32" s="79"/>
      <c r="EY32" s="79"/>
      <c r="EZ32" s="79"/>
      <c r="FA32" s="79"/>
      <c r="FB32" s="79"/>
      <c r="FC32" s="87"/>
      <c r="FD32" s="2"/>
      <c r="FE32" s="79"/>
      <c r="FF32" s="79"/>
      <c r="FG32" s="79"/>
      <c r="FH32" s="79"/>
      <c r="FI32" s="79"/>
      <c r="FJ32" s="87"/>
      <c r="FK32" s="2"/>
      <c r="FL32" s="79"/>
      <c r="FM32" s="79"/>
      <c r="FN32" s="79"/>
      <c r="FO32" s="79"/>
      <c r="FP32" s="79"/>
      <c r="FQ32" s="87"/>
      <c r="FR32" s="2"/>
      <c r="FS32" s="79"/>
      <c r="FT32" s="79"/>
      <c r="FU32" s="79"/>
      <c r="FV32" s="87"/>
      <c r="FW32" s="2"/>
      <c r="FX32" s="79"/>
      <c r="FY32" s="79"/>
    </row>
    <row r="33" spans="1:206" s="77" customFormat="1" ht="15.5">
      <c r="A33" s="134" t="s">
        <v>121</v>
      </c>
      <c r="B33" s="135"/>
      <c r="C33" s="135"/>
      <c r="D33" s="135"/>
      <c r="E33" s="135"/>
      <c r="F33" s="135">
        <v>0</v>
      </c>
      <c r="G33" s="135">
        <v>0</v>
      </c>
      <c r="H33" s="135">
        <v>0</v>
      </c>
      <c r="I33" s="135">
        <v>0</v>
      </c>
      <c r="J33" s="135">
        <v>0</v>
      </c>
      <c r="K33" s="135">
        <v>0</v>
      </c>
      <c r="L33" s="135">
        <v>0</v>
      </c>
      <c r="M33" s="135">
        <v>0</v>
      </c>
      <c r="N33" s="135">
        <v>0</v>
      </c>
      <c r="O33" s="135">
        <v>0</v>
      </c>
      <c r="P33" s="135">
        <v>0</v>
      </c>
      <c r="Q33" s="135">
        <v>0</v>
      </c>
      <c r="R33" s="135">
        <v>0</v>
      </c>
      <c r="S33" s="135">
        <v>0</v>
      </c>
      <c r="T33" s="135">
        <v>0</v>
      </c>
      <c r="U33" s="135">
        <v>0</v>
      </c>
      <c r="V33" s="135">
        <v>0</v>
      </c>
      <c r="W33" s="107"/>
      <c r="X33" s="134" t="s">
        <v>121</v>
      </c>
      <c r="Y33" s="135"/>
      <c r="Z33" s="135"/>
      <c r="AA33" s="135"/>
      <c r="AB33" s="135"/>
      <c r="AC33" s="135">
        <v>0</v>
      </c>
      <c r="AD33" s="135">
        <v>0</v>
      </c>
      <c r="AE33" s="135">
        <v>0</v>
      </c>
      <c r="AF33" s="135">
        <v>0</v>
      </c>
      <c r="AG33" s="135">
        <v>0</v>
      </c>
      <c r="AH33" s="135">
        <v>0</v>
      </c>
      <c r="AI33" s="135">
        <v>0</v>
      </c>
      <c r="AJ33" s="135">
        <v>0</v>
      </c>
      <c r="AK33" s="135">
        <v>0</v>
      </c>
      <c r="AL33" s="135">
        <v>0</v>
      </c>
      <c r="AM33" s="135">
        <v>0</v>
      </c>
      <c r="AN33" s="135">
        <v>0</v>
      </c>
      <c r="AO33" s="135">
        <v>0</v>
      </c>
      <c r="AP33" s="135">
        <v>0</v>
      </c>
      <c r="AQ33" s="135">
        <v>0</v>
      </c>
      <c r="AR33" s="135">
        <v>0</v>
      </c>
      <c r="AS33" s="135">
        <v>0</v>
      </c>
      <c r="AT33" s="107"/>
      <c r="AU33" s="134" t="s">
        <v>121</v>
      </c>
      <c r="AV33" s="135"/>
      <c r="AW33" s="135"/>
      <c r="AX33" s="135"/>
      <c r="AY33" s="135"/>
      <c r="AZ33" s="135">
        <v>0</v>
      </c>
      <c r="BA33" s="135">
        <v>0</v>
      </c>
      <c r="BB33" s="135">
        <v>0</v>
      </c>
      <c r="BC33" s="135">
        <v>0</v>
      </c>
      <c r="BD33" s="135">
        <v>0</v>
      </c>
      <c r="BE33" s="135">
        <v>0</v>
      </c>
      <c r="BF33" s="135">
        <v>0</v>
      </c>
      <c r="BG33" s="135">
        <v>0</v>
      </c>
      <c r="BH33" s="135">
        <v>0</v>
      </c>
      <c r="BI33" s="135">
        <v>0</v>
      </c>
      <c r="BJ33" s="135">
        <v>0</v>
      </c>
      <c r="BK33" s="135">
        <v>0</v>
      </c>
      <c r="BL33" s="135">
        <v>0</v>
      </c>
      <c r="BM33" s="135">
        <v>0</v>
      </c>
      <c r="BN33" s="135">
        <v>0</v>
      </c>
      <c r="BO33" s="135">
        <v>0</v>
      </c>
      <c r="BP33" s="159"/>
      <c r="BQ33" s="134" t="s">
        <v>121</v>
      </c>
      <c r="BR33" s="135"/>
      <c r="BS33" s="135"/>
      <c r="BT33" s="135"/>
      <c r="BU33" s="135"/>
      <c r="BV33" s="135"/>
      <c r="BW33" s="159"/>
      <c r="BX33" s="134" t="s">
        <v>121</v>
      </c>
      <c r="BY33" s="135"/>
      <c r="BZ33" s="135"/>
      <c r="CA33" s="135"/>
      <c r="CB33" s="135"/>
      <c r="CC33" s="135"/>
      <c r="CD33" s="159"/>
      <c r="CE33" s="134" t="s">
        <v>121</v>
      </c>
      <c r="CF33" s="135"/>
      <c r="CG33" s="135"/>
      <c r="CH33" s="135"/>
      <c r="CI33" s="159"/>
      <c r="CJ33" s="134" t="s">
        <v>121</v>
      </c>
      <c r="CK33" s="135"/>
      <c r="CL33" s="135"/>
      <c r="CM33" s="159"/>
      <c r="CN33" s="134" t="s">
        <v>62</v>
      </c>
      <c r="CO33" s="135">
        <v>0</v>
      </c>
      <c r="CP33" s="135">
        <v>0</v>
      </c>
      <c r="CQ33" s="135">
        <v>0</v>
      </c>
      <c r="CR33" s="135"/>
      <c r="CS33" s="135">
        <v>0</v>
      </c>
      <c r="CT33" s="135">
        <v>0</v>
      </c>
      <c r="CU33" s="135">
        <v>0</v>
      </c>
      <c r="CV33" s="135">
        <v>0</v>
      </c>
      <c r="CW33" s="135">
        <v>0</v>
      </c>
      <c r="CX33" s="135">
        <v>0</v>
      </c>
      <c r="CY33" s="135">
        <v>0</v>
      </c>
      <c r="CZ33" s="135">
        <v>0</v>
      </c>
      <c r="DA33" s="135">
        <v>0</v>
      </c>
      <c r="DB33" s="135">
        <v>0</v>
      </c>
      <c r="DC33" s="135">
        <v>0</v>
      </c>
      <c r="DD33" s="135">
        <v>0</v>
      </c>
      <c r="DE33" s="135">
        <v>0</v>
      </c>
      <c r="DF33" s="135">
        <v>0</v>
      </c>
      <c r="DG33" s="135">
        <v>0</v>
      </c>
      <c r="DH33" s="135">
        <v>0</v>
      </c>
      <c r="DI33" s="135">
        <v>0</v>
      </c>
      <c r="DJ33" s="107"/>
      <c r="DK33" s="134" t="s">
        <v>62</v>
      </c>
      <c r="DL33" s="135">
        <v>0</v>
      </c>
      <c r="DM33" s="135">
        <v>0</v>
      </c>
      <c r="DN33" s="135">
        <v>0</v>
      </c>
      <c r="DO33" s="135"/>
      <c r="DP33" s="135">
        <v>0</v>
      </c>
      <c r="DQ33" s="135">
        <v>0</v>
      </c>
      <c r="DR33" s="135">
        <v>0</v>
      </c>
      <c r="DS33" s="135">
        <v>0</v>
      </c>
      <c r="DT33" s="135">
        <v>0</v>
      </c>
      <c r="DU33" s="135">
        <v>0</v>
      </c>
      <c r="DV33" s="135">
        <v>0</v>
      </c>
      <c r="DW33" s="135">
        <v>0</v>
      </c>
      <c r="DX33" s="135">
        <v>0</v>
      </c>
      <c r="DY33" s="135">
        <v>0</v>
      </c>
      <c r="DZ33" s="135">
        <v>0</v>
      </c>
      <c r="EA33" s="135">
        <v>0</v>
      </c>
      <c r="EB33" s="135">
        <v>0</v>
      </c>
      <c r="EC33" s="135">
        <v>0</v>
      </c>
      <c r="ED33" s="135">
        <v>0</v>
      </c>
      <c r="EE33" s="135">
        <v>0</v>
      </c>
      <c r="EF33" s="135">
        <v>0</v>
      </c>
      <c r="EG33" s="107"/>
      <c r="EH33" s="134" t="s">
        <v>62</v>
      </c>
      <c r="EI33" s="135">
        <v>0</v>
      </c>
      <c r="EJ33" s="135">
        <v>0</v>
      </c>
      <c r="EK33" s="135">
        <v>0</v>
      </c>
      <c r="EL33" s="135"/>
      <c r="EM33" s="135">
        <v>0</v>
      </c>
      <c r="EN33" s="135">
        <v>0</v>
      </c>
      <c r="EO33" s="135">
        <v>0</v>
      </c>
      <c r="EP33" s="135">
        <v>0</v>
      </c>
      <c r="EQ33" s="135">
        <v>0</v>
      </c>
      <c r="ER33" s="135">
        <v>0</v>
      </c>
      <c r="ES33" s="135">
        <v>0</v>
      </c>
      <c r="ET33" s="135">
        <v>0</v>
      </c>
      <c r="EU33" s="135">
        <v>0</v>
      </c>
      <c r="EV33" s="135">
        <v>0</v>
      </c>
      <c r="EW33" s="135">
        <v>0</v>
      </c>
      <c r="EX33" s="135">
        <v>0</v>
      </c>
      <c r="EY33" s="135">
        <v>0</v>
      </c>
      <c r="EZ33" s="135">
        <v>0</v>
      </c>
      <c r="FA33" s="135">
        <v>0</v>
      </c>
      <c r="FB33" s="135">
        <v>0</v>
      </c>
      <c r="FC33" s="159"/>
      <c r="FD33" s="134" t="s">
        <v>62</v>
      </c>
      <c r="FE33" s="135"/>
      <c r="FF33" s="135"/>
      <c r="FG33" s="135"/>
      <c r="FH33" s="135"/>
      <c r="FI33" s="135"/>
      <c r="FJ33" s="159"/>
      <c r="FK33" s="134" t="s">
        <v>62</v>
      </c>
      <c r="FL33" s="135"/>
      <c r="FM33" s="135"/>
      <c r="FN33" s="135"/>
      <c r="FO33" s="135"/>
      <c r="FP33" s="135"/>
      <c r="FQ33" s="159"/>
      <c r="FR33" s="134" t="s">
        <v>62</v>
      </c>
      <c r="FS33" s="135"/>
      <c r="FT33" s="135"/>
      <c r="FU33" s="135"/>
      <c r="FV33" s="159"/>
      <c r="FW33" s="134" t="s">
        <v>62</v>
      </c>
      <c r="FX33" s="135"/>
      <c r="FY33" s="135"/>
    </row>
    <row r="34" spans="1:206" ht="15.5">
      <c r="A34" s="132" t="s">
        <v>30</v>
      </c>
      <c r="B34" s="131">
        <v>56</v>
      </c>
      <c r="C34" s="131">
        <v>912</v>
      </c>
      <c r="D34" s="131">
        <v>773</v>
      </c>
      <c r="E34" s="131">
        <v>610</v>
      </c>
      <c r="F34" s="131">
        <v>307</v>
      </c>
      <c r="G34" s="131">
        <v>895</v>
      </c>
      <c r="H34" s="131">
        <v>623</v>
      </c>
      <c r="I34" s="131">
        <v>388</v>
      </c>
      <c r="J34" s="131">
        <v>162</v>
      </c>
      <c r="K34" s="131">
        <v>1085</v>
      </c>
      <c r="L34" s="131">
        <v>698</v>
      </c>
      <c r="M34" s="131">
        <v>338</v>
      </c>
      <c r="N34" s="131">
        <v>117</v>
      </c>
      <c r="O34" s="131">
        <v>718</v>
      </c>
      <c r="P34" s="131">
        <v>473</v>
      </c>
      <c r="Q34" s="131">
        <v>244</v>
      </c>
      <c r="R34" s="131">
        <v>95</v>
      </c>
      <c r="S34" s="131">
        <v>416</v>
      </c>
      <c r="T34" s="131">
        <v>250</v>
      </c>
      <c r="U34" s="131">
        <v>120</v>
      </c>
      <c r="V34" s="131">
        <v>47</v>
      </c>
      <c r="W34" s="106"/>
      <c r="X34" s="132" t="s">
        <v>30</v>
      </c>
      <c r="Y34" s="131">
        <v>27</v>
      </c>
      <c r="Z34" s="131">
        <v>209</v>
      </c>
      <c r="AA34" s="131">
        <v>163</v>
      </c>
      <c r="AB34" s="131">
        <v>121</v>
      </c>
      <c r="AC34" s="131">
        <v>55</v>
      </c>
      <c r="AD34" s="131">
        <v>266</v>
      </c>
      <c r="AE34" s="131">
        <v>189</v>
      </c>
      <c r="AF34" s="131">
        <v>143</v>
      </c>
      <c r="AG34" s="131">
        <v>50</v>
      </c>
      <c r="AH34" s="131">
        <v>614</v>
      </c>
      <c r="AI34" s="131">
        <v>436.13600000000002</v>
      </c>
      <c r="AJ34" s="131">
        <v>279</v>
      </c>
      <c r="AK34" s="131">
        <v>118</v>
      </c>
      <c r="AL34" s="131">
        <v>290</v>
      </c>
      <c r="AM34" s="131">
        <v>212</v>
      </c>
      <c r="AN34" s="131">
        <v>136</v>
      </c>
      <c r="AO34" s="131">
        <v>66</v>
      </c>
      <c r="AP34" s="131">
        <v>269.10500000000002</v>
      </c>
      <c r="AQ34" s="131">
        <v>193</v>
      </c>
      <c r="AR34" s="131">
        <v>117.54</v>
      </c>
      <c r="AS34" s="131">
        <v>54</v>
      </c>
      <c r="AT34" s="106"/>
      <c r="AU34" s="132" t="s">
        <v>30</v>
      </c>
      <c r="AV34" s="131">
        <v>1251.3171914873624</v>
      </c>
      <c r="AW34" s="131">
        <v>7855.9131952182152</v>
      </c>
      <c r="AX34" s="131">
        <v>6306.9873442112794</v>
      </c>
      <c r="AY34" s="131">
        <v>4153.8848234887901</v>
      </c>
      <c r="AZ34" s="131">
        <v>2350.6444919805522</v>
      </c>
      <c r="BA34" s="131">
        <v>8329.6990000000005</v>
      </c>
      <c r="BB34" s="131">
        <v>5642.2139999999999</v>
      </c>
      <c r="BC34" s="131">
        <v>3590.3760000000002</v>
      </c>
      <c r="BD34" s="131">
        <v>1908.1</v>
      </c>
      <c r="BE34" s="131">
        <v>8111.6080000000002</v>
      </c>
      <c r="BF34" s="131">
        <v>5972.81</v>
      </c>
      <c r="BG34" s="131">
        <v>3792.92</v>
      </c>
      <c r="BH34" s="131">
        <v>2022.307</v>
      </c>
      <c r="BI34" s="131">
        <v>7023.3969999999999</v>
      </c>
      <c r="BJ34" s="131">
        <v>5400.17</v>
      </c>
      <c r="BK34" s="131">
        <v>3081.0149999999999</v>
      </c>
      <c r="BL34" s="131">
        <v>1280.7380000000001</v>
      </c>
      <c r="BM34" s="131">
        <v>2580</v>
      </c>
      <c r="BN34" s="131">
        <v>1347.74</v>
      </c>
      <c r="BO34" s="131">
        <v>283.66000000000003</v>
      </c>
      <c r="BP34" s="68"/>
      <c r="BQ34" s="132" t="s">
        <v>30</v>
      </c>
      <c r="BR34" s="131">
        <v>38.853529999999999</v>
      </c>
      <c r="BS34" s="131">
        <v>29</v>
      </c>
      <c r="BT34" s="131">
        <v>0</v>
      </c>
      <c r="BU34" s="131">
        <v>0</v>
      </c>
      <c r="BV34" s="131">
        <v>0</v>
      </c>
      <c r="BW34" s="68"/>
      <c r="BX34" s="132" t="s">
        <v>30</v>
      </c>
      <c r="BY34" s="131">
        <v>46.463205000000002</v>
      </c>
      <c r="BZ34" s="131">
        <v>42</v>
      </c>
      <c r="CA34" s="131">
        <v>0</v>
      </c>
      <c r="CB34" s="131">
        <v>0</v>
      </c>
      <c r="CC34" s="131">
        <v>0</v>
      </c>
      <c r="CD34" s="68"/>
      <c r="CE34" s="132" t="s">
        <v>30</v>
      </c>
      <c r="CF34" s="131">
        <v>35.559199999999997</v>
      </c>
      <c r="CG34" s="131">
        <v>71</v>
      </c>
      <c r="CH34" s="131">
        <v>0</v>
      </c>
      <c r="CI34" s="68"/>
      <c r="CJ34" s="132" t="s">
        <v>30</v>
      </c>
      <c r="CK34" s="131">
        <v>115.398459</v>
      </c>
      <c r="CL34" s="131">
        <v>51.19035745</v>
      </c>
      <c r="CM34" s="68"/>
      <c r="CN34" s="132" t="s">
        <v>64</v>
      </c>
      <c r="CO34" s="131">
        <v>56</v>
      </c>
      <c r="CP34" s="131">
        <v>912</v>
      </c>
      <c r="CQ34" s="131">
        <v>773</v>
      </c>
      <c r="CR34" s="131">
        <v>610</v>
      </c>
      <c r="CS34" s="131">
        <v>307</v>
      </c>
      <c r="CT34" s="131">
        <v>895</v>
      </c>
      <c r="CU34" s="131">
        <v>623</v>
      </c>
      <c r="CV34" s="131">
        <v>388</v>
      </c>
      <c r="CW34" s="131">
        <v>162</v>
      </c>
      <c r="CX34" s="131">
        <v>1085</v>
      </c>
      <c r="CY34" s="131">
        <v>698</v>
      </c>
      <c r="CZ34" s="131">
        <v>338</v>
      </c>
      <c r="DA34" s="131">
        <v>117</v>
      </c>
      <c r="DB34" s="131">
        <v>718</v>
      </c>
      <c r="DC34" s="131">
        <v>473</v>
      </c>
      <c r="DD34" s="131">
        <v>244</v>
      </c>
      <c r="DE34" s="131">
        <v>95</v>
      </c>
      <c r="DF34" s="131">
        <v>416</v>
      </c>
      <c r="DG34" s="131">
        <v>250</v>
      </c>
      <c r="DH34" s="131">
        <v>120</v>
      </c>
      <c r="DI34" s="131">
        <v>47</v>
      </c>
      <c r="DJ34" s="106"/>
      <c r="DK34" s="132" t="s">
        <v>64</v>
      </c>
      <c r="DL34" s="131">
        <v>27</v>
      </c>
      <c r="DM34" s="131">
        <v>209</v>
      </c>
      <c r="DN34" s="131">
        <v>163</v>
      </c>
      <c r="DO34" s="131">
        <v>121</v>
      </c>
      <c r="DP34" s="131">
        <v>55</v>
      </c>
      <c r="DQ34" s="131">
        <v>266</v>
      </c>
      <c r="DR34" s="131">
        <v>189</v>
      </c>
      <c r="DS34" s="131">
        <v>143</v>
      </c>
      <c r="DT34" s="131">
        <v>50</v>
      </c>
      <c r="DU34" s="131">
        <v>614</v>
      </c>
      <c r="DV34" s="131">
        <v>436.13600000000002</v>
      </c>
      <c r="DW34" s="131">
        <v>279</v>
      </c>
      <c r="DX34" s="131">
        <v>118</v>
      </c>
      <c r="DY34" s="131">
        <v>290</v>
      </c>
      <c r="DZ34" s="131">
        <v>212</v>
      </c>
      <c r="EA34" s="131">
        <v>136</v>
      </c>
      <c r="EB34" s="131">
        <v>66</v>
      </c>
      <c r="EC34" s="131">
        <v>269.10500000000002</v>
      </c>
      <c r="ED34" s="131">
        <v>193</v>
      </c>
      <c r="EE34" s="131">
        <v>117.54</v>
      </c>
      <c r="EF34" s="131">
        <v>54</v>
      </c>
      <c r="EG34" s="106"/>
      <c r="EH34" s="132" t="s">
        <v>64</v>
      </c>
      <c r="EI34" s="131">
        <v>1251.3171914873624</v>
      </c>
      <c r="EJ34" s="131">
        <v>7855.9131952182152</v>
      </c>
      <c r="EK34" s="131">
        <v>6306.9873442112794</v>
      </c>
      <c r="EL34" s="131">
        <v>4153.8848234887901</v>
      </c>
      <c r="EM34" s="131">
        <v>2350.6444919805522</v>
      </c>
      <c r="EN34" s="131">
        <v>8329.6990000000005</v>
      </c>
      <c r="EO34" s="131">
        <v>5642.2139999999999</v>
      </c>
      <c r="EP34" s="131">
        <v>3590.3760000000002</v>
      </c>
      <c r="EQ34" s="131">
        <v>1908.1</v>
      </c>
      <c r="ER34" s="131">
        <v>8111.6080000000002</v>
      </c>
      <c r="ES34" s="131">
        <v>5972.81</v>
      </c>
      <c r="ET34" s="131">
        <v>3792.92</v>
      </c>
      <c r="EU34" s="131">
        <v>2022.307</v>
      </c>
      <c r="EV34" s="131">
        <v>7023.3969999999999</v>
      </c>
      <c r="EW34" s="131">
        <v>5400.17</v>
      </c>
      <c r="EX34" s="131">
        <v>3081.0149999999999</v>
      </c>
      <c r="EY34" s="131">
        <v>1280.7380000000001</v>
      </c>
      <c r="EZ34" s="131">
        <v>2580</v>
      </c>
      <c r="FA34" s="131">
        <v>1347.74</v>
      </c>
      <c r="FB34" s="131">
        <v>283.66000000000003</v>
      </c>
      <c r="FC34" s="68"/>
      <c r="FD34" s="132" t="s">
        <v>64</v>
      </c>
      <c r="FE34" s="131">
        <v>38.853529999999999</v>
      </c>
      <c r="FF34" s="131">
        <v>29</v>
      </c>
      <c r="FG34" s="131">
        <v>0</v>
      </c>
      <c r="FH34" s="131">
        <v>0</v>
      </c>
      <c r="FI34" s="131">
        <v>0</v>
      </c>
      <c r="FJ34" s="68"/>
      <c r="FK34" s="132" t="s">
        <v>64</v>
      </c>
      <c r="FL34" s="131">
        <v>46.463205000000002</v>
      </c>
      <c r="FM34" s="131">
        <v>42</v>
      </c>
      <c r="FN34" s="131">
        <v>0</v>
      </c>
      <c r="FO34" s="131">
        <v>0</v>
      </c>
      <c r="FP34" s="131">
        <v>0</v>
      </c>
      <c r="FQ34" s="68"/>
      <c r="FR34" s="132" t="s">
        <v>64</v>
      </c>
      <c r="FS34" s="131">
        <v>35.559199999999997</v>
      </c>
      <c r="FT34" s="131">
        <v>71</v>
      </c>
      <c r="FU34" s="131">
        <v>0</v>
      </c>
      <c r="FV34" s="68"/>
      <c r="FW34" s="132" t="s">
        <v>64</v>
      </c>
      <c r="FX34" s="131">
        <v>115.398459</v>
      </c>
      <c r="FY34" s="131">
        <v>51.19035745</v>
      </c>
    </row>
    <row r="35" spans="1:206" ht="15.5">
      <c r="A35" s="27" t="s">
        <v>167</v>
      </c>
      <c r="B35" s="66">
        <v>-203</v>
      </c>
      <c r="C35" s="66">
        <v>-1062</v>
      </c>
      <c r="D35" s="66">
        <v>-812</v>
      </c>
      <c r="E35" s="66">
        <v>-558</v>
      </c>
      <c r="F35" s="66">
        <v>-247</v>
      </c>
      <c r="G35" s="66">
        <v>-464</v>
      </c>
      <c r="H35" s="66">
        <v>-230</v>
      </c>
      <c r="I35" s="66">
        <v>-48</v>
      </c>
      <c r="J35" s="66">
        <v>-27</v>
      </c>
      <c r="K35" s="66">
        <v>-1906</v>
      </c>
      <c r="L35" s="66">
        <v>-1724</v>
      </c>
      <c r="M35" s="66">
        <v>0</v>
      </c>
      <c r="N35" s="66">
        <v>0</v>
      </c>
      <c r="O35" s="66">
        <v>0</v>
      </c>
      <c r="P35" s="66">
        <v>0</v>
      </c>
      <c r="Q35" s="66">
        <v>0</v>
      </c>
      <c r="R35" s="66">
        <v>0</v>
      </c>
      <c r="S35" s="66">
        <v>0</v>
      </c>
      <c r="T35" s="66">
        <v>0</v>
      </c>
      <c r="U35" s="66">
        <v>0</v>
      </c>
      <c r="V35" s="66">
        <v>0</v>
      </c>
      <c r="W35" s="106"/>
      <c r="X35" s="27" t="s">
        <v>167</v>
      </c>
      <c r="Y35" s="66">
        <v>0</v>
      </c>
      <c r="Z35" s="66"/>
      <c r="AA35" s="66"/>
      <c r="AB35" s="66">
        <v>0</v>
      </c>
      <c r="AC35" s="66">
        <v>0</v>
      </c>
      <c r="AD35" s="66">
        <v>0</v>
      </c>
      <c r="AE35" s="66">
        <v>0</v>
      </c>
      <c r="AF35" s="66">
        <v>0</v>
      </c>
      <c r="AG35" s="66">
        <v>0</v>
      </c>
      <c r="AH35" s="66">
        <v>-57</v>
      </c>
      <c r="AI35" s="66">
        <v>-57.222999999999999</v>
      </c>
      <c r="AJ35" s="66">
        <v>0</v>
      </c>
      <c r="AK35" s="66">
        <v>0</v>
      </c>
      <c r="AL35" s="66">
        <v>0</v>
      </c>
      <c r="AM35" s="66">
        <v>0</v>
      </c>
      <c r="AN35" s="66">
        <v>0</v>
      </c>
      <c r="AO35" s="66">
        <v>0</v>
      </c>
      <c r="AP35" s="66">
        <v>0</v>
      </c>
      <c r="AQ35" s="66">
        <v>0</v>
      </c>
      <c r="AR35" s="66">
        <v>0</v>
      </c>
      <c r="AS35" s="66">
        <v>0</v>
      </c>
      <c r="AT35" s="106"/>
      <c r="AU35" s="27" t="s">
        <v>167</v>
      </c>
      <c r="AV35" s="66">
        <v>-1644.7674045091403</v>
      </c>
      <c r="AW35" s="66">
        <v>-7231.6135269286533</v>
      </c>
      <c r="AX35" s="66">
        <v>-5492.5834499640332</v>
      </c>
      <c r="AY35" s="66">
        <v>-3696.8492432934531</v>
      </c>
      <c r="AZ35" s="66">
        <v>-1865.2526575536276</v>
      </c>
      <c r="BA35" s="66">
        <v>-8114.0829999999996</v>
      </c>
      <c r="BB35" s="66">
        <v>-6153.5</v>
      </c>
      <c r="BC35" s="66">
        <v>-4140.2809999999999</v>
      </c>
      <c r="BD35" s="66">
        <v>-2424.4</v>
      </c>
      <c r="BE35" s="66">
        <v>-11876.358</v>
      </c>
      <c r="BF35" s="66">
        <v>-9223.7900000000009</v>
      </c>
      <c r="BG35" s="66">
        <v>0</v>
      </c>
      <c r="BH35" s="66">
        <v>0</v>
      </c>
      <c r="BI35" s="66">
        <v>0</v>
      </c>
      <c r="BJ35" s="66">
        <v>0</v>
      </c>
      <c r="BK35" s="66">
        <v>0</v>
      </c>
      <c r="BL35" s="66">
        <v>0</v>
      </c>
      <c r="BM35" s="66">
        <v>0</v>
      </c>
      <c r="BN35" s="66">
        <v>0</v>
      </c>
      <c r="BO35" s="66">
        <v>0</v>
      </c>
      <c r="BP35" s="68"/>
      <c r="BQ35" s="27" t="s">
        <v>167</v>
      </c>
      <c r="BR35" s="66"/>
      <c r="BS35" s="66"/>
      <c r="BT35" s="66"/>
      <c r="BU35" s="66"/>
      <c r="BV35" s="66"/>
      <c r="BW35" s="68"/>
      <c r="BX35" s="27" t="s">
        <v>167</v>
      </c>
      <c r="BY35" s="66"/>
      <c r="BZ35" s="66"/>
      <c r="CA35" s="66"/>
      <c r="CB35" s="66"/>
      <c r="CC35" s="66"/>
      <c r="CD35" s="68"/>
      <c r="CE35" s="27" t="s">
        <v>167</v>
      </c>
      <c r="CF35" s="66"/>
      <c r="CG35" s="66"/>
      <c r="CH35" s="66"/>
      <c r="CI35" s="68"/>
      <c r="CJ35" s="27" t="s">
        <v>167</v>
      </c>
      <c r="CK35" s="66">
        <v>-232.00196354999997</v>
      </c>
      <c r="CL35" s="66">
        <v>-81.946316300000007</v>
      </c>
      <c r="CM35" s="68"/>
      <c r="CN35" s="27" t="s">
        <v>304</v>
      </c>
      <c r="CO35" s="66">
        <v>-203</v>
      </c>
      <c r="CP35" s="66">
        <v>-1062</v>
      </c>
      <c r="CQ35" s="66">
        <v>-812</v>
      </c>
      <c r="CR35" s="66">
        <v>-558</v>
      </c>
      <c r="CS35" s="66">
        <v>-247</v>
      </c>
      <c r="CT35" s="66">
        <v>-464</v>
      </c>
      <c r="CU35" s="66">
        <v>-230</v>
      </c>
      <c r="CV35" s="66">
        <v>-48</v>
      </c>
      <c r="CW35" s="66">
        <v>-27</v>
      </c>
      <c r="CX35" s="66">
        <v>-1906</v>
      </c>
      <c r="CY35" s="66">
        <v>-1724</v>
      </c>
      <c r="CZ35" s="66">
        <v>0</v>
      </c>
      <c r="DA35" s="66">
        <v>0</v>
      </c>
      <c r="DB35" s="66">
        <v>0</v>
      </c>
      <c r="DC35" s="66">
        <v>0</v>
      </c>
      <c r="DD35" s="66">
        <v>0</v>
      </c>
      <c r="DE35" s="66">
        <v>0</v>
      </c>
      <c r="DF35" s="66">
        <v>0</v>
      </c>
      <c r="DG35" s="66">
        <v>0</v>
      </c>
      <c r="DH35" s="66">
        <v>0</v>
      </c>
      <c r="DI35" s="66">
        <v>0</v>
      </c>
      <c r="DJ35" s="106"/>
      <c r="DK35" s="27" t="s">
        <v>304</v>
      </c>
      <c r="DL35" s="66">
        <v>0</v>
      </c>
      <c r="DM35" s="66">
        <v>0</v>
      </c>
      <c r="DN35" s="66">
        <v>0</v>
      </c>
      <c r="DO35" s="66">
        <v>0</v>
      </c>
      <c r="DP35" s="66">
        <v>0</v>
      </c>
      <c r="DQ35" s="66">
        <v>0</v>
      </c>
      <c r="DR35" s="66">
        <v>0</v>
      </c>
      <c r="DS35" s="66">
        <v>0</v>
      </c>
      <c r="DT35" s="66">
        <v>0</v>
      </c>
      <c r="DU35" s="66">
        <v>-57</v>
      </c>
      <c r="DV35" s="66">
        <v>-57.222999999999999</v>
      </c>
      <c r="DW35" s="66">
        <v>0</v>
      </c>
      <c r="DX35" s="66">
        <v>0</v>
      </c>
      <c r="DY35" s="66">
        <v>0</v>
      </c>
      <c r="DZ35" s="66">
        <v>0</v>
      </c>
      <c r="EA35" s="66">
        <v>0</v>
      </c>
      <c r="EB35" s="66">
        <v>0</v>
      </c>
      <c r="EC35" s="66">
        <v>0</v>
      </c>
      <c r="ED35" s="66">
        <v>0</v>
      </c>
      <c r="EE35" s="66">
        <v>0</v>
      </c>
      <c r="EF35" s="66">
        <v>0</v>
      </c>
      <c r="EG35" s="106"/>
      <c r="EH35" s="27" t="s">
        <v>304</v>
      </c>
      <c r="EI35" s="66">
        <v>-1644.7674045091403</v>
      </c>
      <c r="EJ35" s="66">
        <v>-7231.6135269286533</v>
      </c>
      <c r="EK35" s="66">
        <v>-5492.5834499640332</v>
      </c>
      <c r="EL35" s="66">
        <v>-3696.8492432934531</v>
      </c>
      <c r="EM35" s="66">
        <v>-1865.2526575536276</v>
      </c>
      <c r="EN35" s="66">
        <v>-8114.0829999999996</v>
      </c>
      <c r="EO35" s="66">
        <v>-6153.5</v>
      </c>
      <c r="EP35" s="66">
        <v>-4140.2809999999999</v>
      </c>
      <c r="EQ35" s="66">
        <v>-2424.4</v>
      </c>
      <c r="ER35" s="66">
        <v>-11876.358</v>
      </c>
      <c r="ES35" s="66">
        <v>-9223.7900000000009</v>
      </c>
      <c r="ET35" s="66">
        <v>0</v>
      </c>
      <c r="EU35" s="66">
        <v>0</v>
      </c>
      <c r="EV35" s="66">
        <v>0</v>
      </c>
      <c r="EW35" s="66">
        <v>0</v>
      </c>
      <c r="EX35" s="66">
        <v>0</v>
      </c>
      <c r="EY35" s="66">
        <v>0</v>
      </c>
      <c r="EZ35" s="66">
        <v>0</v>
      </c>
      <c r="FA35" s="66">
        <v>0</v>
      </c>
      <c r="FB35" s="66">
        <v>0</v>
      </c>
      <c r="FC35" s="68"/>
      <c r="FD35" s="27" t="s">
        <v>304</v>
      </c>
      <c r="FE35" s="66"/>
      <c r="FF35" s="66"/>
      <c r="FG35" s="66"/>
      <c r="FH35" s="66"/>
      <c r="FI35" s="66"/>
      <c r="FJ35" s="68"/>
      <c r="FK35" s="27" t="s">
        <v>304</v>
      </c>
      <c r="FL35" s="66"/>
      <c r="FM35" s="66"/>
      <c r="FN35" s="66"/>
      <c r="FO35" s="66"/>
      <c r="FP35" s="66"/>
      <c r="FQ35" s="68"/>
      <c r="FR35" s="27" t="s">
        <v>304</v>
      </c>
      <c r="FS35" s="66"/>
      <c r="FT35" s="66"/>
      <c r="FU35" s="66"/>
      <c r="FV35" s="68"/>
      <c r="FW35" s="27" t="s">
        <v>304</v>
      </c>
      <c r="FX35" s="66">
        <v>-232.00196354999997</v>
      </c>
      <c r="FY35" s="66">
        <v>-81.946316300000007</v>
      </c>
    </row>
    <row r="36" spans="1:206" ht="15.5">
      <c r="A36" s="132" t="s">
        <v>31</v>
      </c>
      <c r="B36" s="131"/>
      <c r="C36" s="131"/>
      <c r="D36" s="131">
        <v>0</v>
      </c>
      <c r="E36" s="131"/>
      <c r="F36" s="131"/>
      <c r="G36" s="131">
        <v>0</v>
      </c>
      <c r="H36" s="131">
        <v>0</v>
      </c>
      <c r="I36" s="131">
        <v>0</v>
      </c>
      <c r="J36" s="131">
        <v>0</v>
      </c>
      <c r="K36" s="131">
        <v>0</v>
      </c>
      <c r="L36" s="131">
        <v>0</v>
      </c>
      <c r="M36" s="131">
        <v>-841</v>
      </c>
      <c r="N36" s="131">
        <v>-417</v>
      </c>
      <c r="O36" s="131">
        <v>-1201</v>
      </c>
      <c r="P36" s="131">
        <v>-885</v>
      </c>
      <c r="Q36" s="131">
        <v>-606</v>
      </c>
      <c r="R36" s="131">
        <v>-313</v>
      </c>
      <c r="S36" s="131">
        <v>-1445</v>
      </c>
      <c r="T36" s="131">
        <v>-1108</v>
      </c>
      <c r="U36" s="131">
        <v>-753</v>
      </c>
      <c r="V36" s="131">
        <v>-378</v>
      </c>
      <c r="W36" s="106"/>
      <c r="X36" s="132" t="s">
        <v>31</v>
      </c>
      <c r="Y36" s="131"/>
      <c r="Z36" s="131"/>
      <c r="AA36" s="131"/>
      <c r="AB36" s="131"/>
      <c r="AC36" s="131"/>
      <c r="AD36" s="131">
        <v>0</v>
      </c>
      <c r="AE36" s="131">
        <v>0</v>
      </c>
      <c r="AF36" s="131">
        <v>0</v>
      </c>
      <c r="AG36" s="131">
        <v>0</v>
      </c>
      <c r="AH36" s="131">
        <v>0</v>
      </c>
      <c r="AI36" s="131">
        <v>0</v>
      </c>
      <c r="AJ36" s="131">
        <v>-507</v>
      </c>
      <c r="AK36" s="131">
        <v>-253</v>
      </c>
      <c r="AL36" s="131">
        <v>-1061</v>
      </c>
      <c r="AM36" s="131">
        <v>-835</v>
      </c>
      <c r="AN36" s="131">
        <v>-573</v>
      </c>
      <c r="AO36" s="131">
        <v>-298</v>
      </c>
      <c r="AP36" s="131">
        <v>-1215.2249999999999</v>
      </c>
      <c r="AQ36" s="131">
        <v>-907</v>
      </c>
      <c r="AR36" s="131">
        <v>-594.27300000000002</v>
      </c>
      <c r="AS36" s="131">
        <v>-275</v>
      </c>
      <c r="AT36" s="106"/>
      <c r="AU36" s="132" t="s">
        <v>31</v>
      </c>
      <c r="AV36" s="131"/>
      <c r="AW36" s="131"/>
      <c r="AX36" s="131"/>
      <c r="AY36" s="131"/>
      <c r="AZ36" s="131"/>
      <c r="BA36" s="131">
        <v>0</v>
      </c>
      <c r="BB36" s="131">
        <v>0</v>
      </c>
      <c r="BC36" s="131">
        <v>0</v>
      </c>
      <c r="BD36" s="131">
        <v>0</v>
      </c>
      <c r="BE36" s="131">
        <v>0</v>
      </c>
      <c r="BF36" s="131">
        <v>0</v>
      </c>
      <c r="BG36" s="131">
        <v>-40654.379999999997</v>
      </c>
      <c r="BH36" s="131">
        <v>-19950.257000000001</v>
      </c>
      <c r="BI36" s="131">
        <v>-61616.038999999997</v>
      </c>
      <c r="BJ36" s="131">
        <v>-41338.421999999999</v>
      </c>
      <c r="BK36" s="131">
        <v>-25014.194</v>
      </c>
      <c r="BL36" s="131">
        <v>-11923.846</v>
      </c>
      <c r="BM36" s="131">
        <v>-24669.1</v>
      </c>
      <c r="BN36" s="131">
        <v>-14036.763999999999</v>
      </c>
      <c r="BO36" s="131">
        <v>-2980.0839999999998</v>
      </c>
      <c r="BP36" s="68"/>
      <c r="BQ36" s="132" t="s">
        <v>31</v>
      </c>
      <c r="BR36" s="131"/>
      <c r="BS36" s="131"/>
      <c r="BT36" s="131"/>
      <c r="BU36" s="131"/>
      <c r="BV36" s="131"/>
      <c r="BW36" s="68"/>
      <c r="BX36" s="132" t="s">
        <v>31</v>
      </c>
      <c r="BY36" s="131"/>
      <c r="BZ36" s="131"/>
      <c r="CA36" s="131"/>
      <c r="CB36" s="131"/>
      <c r="CC36" s="131"/>
      <c r="CD36" s="68"/>
      <c r="CE36" s="132" t="s">
        <v>31</v>
      </c>
      <c r="CF36" s="131"/>
      <c r="CG36" s="131"/>
      <c r="CH36" s="131"/>
      <c r="CI36" s="68"/>
      <c r="CJ36" s="132" t="s">
        <v>31</v>
      </c>
      <c r="CK36" s="131"/>
      <c r="CL36" s="131"/>
      <c r="CM36" s="68"/>
      <c r="CN36" s="132" t="s">
        <v>77</v>
      </c>
      <c r="CO36" s="131">
        <v>0</v>
      </c>
      <c r="CP36" s="131">
        <v>0</v>
      </c>
      <c r="CQ36" s="131">
        <v>0</v>
      </c>
      <c r="CR36" s="131">
        <v>0</v>
      </c>
      <c r="CS36" s="131"/>
      <c r="CT36" s="131">
        <v>0</v>
      </c>
      <c r="CU36" s="131">
        <v>0</v>
      </c>
      <c r="CV36" s="131">
        <v>0</v>
      </c>
      <c r="CW36" s="131">
        <v>0</v>
      </c>
      <c r="CX36" s="131">
        <v>0</v>
      </c>
      <c r="CY36" s="131">
        <v>0</v>
      </c>
      <c r="CZ36" s="131">
        <v>-841</v>
      </c>
      <c r="DA36" s="131">
        <v>-417</v>
      </c>
      <c r="DB36" s="131">
        <v>-1201</v>
      </c>
      <c r="DC36" s="131">
        <v>-885</v>
      </c>
      <c r="DD36" s="131">
        <v>-606</v>
      </c>
      <c r="DE36" s="131">
        <v>-313</v>
      </c>
      <c r="DF36" s="131">
        <v>-1445</v>
      </c>
      <c r="DG36" s="131">
        <v>-1108</v>
      </c>
      <c r="DH36" s="131">
        <v>-753</v>
      </c>
      <c r="DI36" s="131">
        <v>-378</v>
      </c>
      <c r="DJ36" s="106"/>
      <c r="DK36" s="132" t="s">
        <v>77</v>
      </c>
      <c r="DL36" s="131">
        <v>0</v>
      </c>
      <c r="DM36" s="131">
        <v>0</v>
      </c>
      <c r="DN36" s="131">
        <v>0</v>
      </c>
      <c r="DO36" s="131">
        <v>0</v>
      </c>
      <c r="DP36" s="131"/>
      <c r="DQ36" s="131">
        <v>0</v>
      </c>
      <c r="DR36" s="131">
        <v>0</v>
      </c>
      <c r="DS36" s="131">
        <v>0</v>
      </c>
      <c r="DT36" s="131">
        <v>0</v>
      </c>
      <c r="DU36" s="131">
        <v>0</v>
      </c>
      <c r="DV36" s="131">
        <v>0</v>
      </c>
      <c r="DW36" s="131">
        <v>-507</v>
      </c>
      <c r="DX36" s="131">
        <v>-253</v>
      </c>
      <c r="DY36" s="131">
        <v>-1061</v>
      </c>
      <c r="DZ36" s="131">
        <v>-835</v>
      </c>
      <c r="EA36" s="131">
        <v>-573</v>
      </c>
      <c r="EB36" s="131">
        <v>-298</v>
      </c>
      <c r="EC36" s="131">
        <v>-1215.2249999999999</v>
      </c>
      <c r="ED36" s="131">
        <v>-907</v>
      </c>
      <c r="EE36" s="131">
        <v>-594.27300000000002</v>
      </c>
      <c r="EF36" s="131">
        <v>-275</v>
      </c>
      <c r="EG36" s="106"/>
      <c r="EH36" s="132" t="s">
        <v>77</v>
      </c>
      <c r="EI36" s="131">
        <v>0</v>
      </c>
      <c r="EJ36" s="131">
        <v>0</v>
      </c>
      <c r="EK36" s="131">
        <v>0</v>
      </c>
      <c r="EL36" s="131">
        <v>0</v>
      </c>
      <c r="EM36" s="131"/>
      <c r="EN36" s="131">
        <v>0</v>
      </c>
      <c r="EO36" s="131">
        <v>0</v>
      </c>
      <c r="EP36" s="131">
        <v>0</v>
      </c>
      <c r="EQ36" s="131">
        <v>0</v>
      </c>
      <c r="ER36" s="131">
        <v>0</v>
      </c>
      <c r="ES36" s="131">
        <v>0</v>
      </c>
      <c r="ET36" s="131">
        <v>-40654.379999999997</v>
      </c>
      <c r="EU36" s="131">
        <v>-19950.257000000001</v>
      </c>
      <c r="EV36" s="131">
        <v>-61616.038999999997</v>
      </c>
      <c r="EW36" s="131">
        <v>-41338.421999999999</v>
      </c>
      <c r="EX36" s="131">
        <v>-25014.194</v>
      </c>
      <c r="EY36" s="131">
        <v>-11923.846</v>
      </c>
      <c r="EZ36" s="131">
        <v>-24669.1</v>
      </c>
      <c r="FA36" s="131">
        <v>-14036.763999999999</v>
      </c>
      <c r="FB36" s="131">
        <v>-2980.0839999999998</v>
      </c>
      <c r="FC36" s="68"/>
      <c r="FD36" s="132" t="s">
        <v>77</v>
      </c>
      <c r="FE36" s="131"/>
      <c r="FF36" s="131"/>
      <c r="FG36" s="131"/>
      <c r="FH36" s="131"/>
      <c r="FI36" s="131"/>
      <c r="FJ36" s="68"/>
      <c r="FK36" s="132" t="s">
        <v>77</v>
      </c>
      <c r="FL36" s="131"/>
      <c r="FM36" s="131"/>
      <c r="FN36" s="131"/>
      <c r="FO36" s="131"/>
      <c r="FP36" s="131"/>
      <c r="FQ36" s="68"/>
      <c r="FR36" s="132" t="s">
        <v>77</v>
      </c>
      <c r="FS36" s="131"/>
      <c r="FT36" s="131"/>
      <c r="FU36" s="131"/>
      <c r="FV36" s="68"/>
      <c r="FW36" s="132" t="s">
        <v>77</v>
      </c>
      <c r="FX36" s="131"/>
      <c r="FY36" s="131"/>
    </row>
    <row r="37" spans="1:206" ht="15.5">
      <c r="A37" s="27" t="s">
        <v>43</v>
      </c>
      <c r="B37" s="66"/>
      <c r="C37" s="66"/>
      <c r="D37" s="66">
        <v>0</v>
      </c>
      <c r="E37" s="66"/>
      <c r="F37" s="66">
        <v>0</v>
      </c>
      <c r="G37" s="66">
        <v>0</v>
      </c>
      <c r="H37" s="66">
        <v>0</v>
      </c>
      <c r="I37" s="66">
        <v>0</v>
      </c>
      <c r="J37" s="66">
        <v>0</v>
      </c>
      <c r="K37" s="66">
        <v>0</v>
      </c>
      <c r="L37" s="66">
        <v>0</v>
      </c>
      <c r="M37" s="66">
        <v>-374</v>
      </c>
      <c r="N37" s="66">
        <v>-462</v>
      </c>
      <c r="O37" s="66">
        <v>-276</v>
      </c>
      <c r="P37" s="66">
        <v>-91</v>
      </c>
      <c r="Q37" s="66">
        <v>148</v>
      </c>
      <c r="R37" s="66">
        <v>84</v>
      </c>
      <c r="S37" s="66">
        <v>-366</v>
      </c>
      <c r="T37" s="66">
        <v>-234</v>
      </c>
      <c r="U37" s="66">
        <v>-211</v>
      </c>
      <c r="V37" s="66">
        <v>51</v>
      </c>
      <c r="W37" s="106"/>
      <c r="X37" s="27" t="s">
        <v>43</v>
      </c>
      <c r="Y37" s="66"/>
      <c r="Z37" s="66"/>
      <c r="AA37" s="66"/>
      <c r="AB37" s="66"/>
      <c r="AC37" s="66">
        <v>0</v>
      </c>
      <c r="AD37" s="66">
        <v>0</v>
      </c>
      <c r="AE37" s="66">
        <v>0</v>
      </c>
      <c r="AF37" s="66">
        <v>0</v>
      </c>
      <c r="AG37" s="66">
        <v>0</v>
      </c>
      <c r="AH37" s="66">
        <v>0</v>
      </c>
      <c r="AI37" s="66">
        <v>0</v>
      </c>
      <c r="AJ37" s="66">
        <v>0</v>
      </c>
      <c r="AK37" s="66">
        <v>0</v>
      </c>
      <c r="AL37" s="66">
        <v>0</v>
      </c>
      <c r="AM37" s="66">
        <v>0</v>
      </c>
      <c r="AN37" s="66">
        <v>0</v>
      </c>
      <c r="AO37" s="66">
        <v>0</v>
      </c>
      <c r="AP37" s="66">
        <v>0</v>
      </c>
      <c r="AQ37" s="66">
        <v>0</v>
      </c>
      <c r="AR37" s="66">
        <v>0</v>
      </c>
      <c r="AS37" s="66">
        <v>0</v>
      </c>
      <c r="AT37" s="106"/>
      <c r="AU37" s="27" t="s">
        <v>43</v>
      </c>
      <c r="AV37" s="66">
        <v>-152.48417028937862</v>
      </c>
      <c r="AW37" s="66">
        <v>-924.35261181283374</v>
      </c>
      <c r="AX37" s="66">
        <v>-711.68651308928384</v>
      </c>
      <c r="AY37" s="66">
        <v>230.02315903157262</v>
      </c>
      <c r="AZ37" s="66">
        <v>-394.1030318771605</v>
      </c>
      <c r="BA37" s="66">
        <v>-4840.7209999999995</v>
      </c>
      <c r="BB37" s="66">
        <v>-4474.0789999999997</v>
      </c>
      <c r="BC37" s="66">
        <v>-644.71600000000001</v>
      </c>
      <c r="BD37" s="66">
        <v>0</v>
      </c>
      <c r="BE37" s="66">
        <v>0</v>
      </c>
      <c r="BF37" s="66">
        <v>0</v>
      </c>
      <c r="BG37" s="66">
        <v>0</v>
      </c>
      <c r="BH37" s="66">
        <v>0</v>
      </c>
      <c r="BI37" s="66">
        <v>0</v>
      </c>
      <c r="BJ37" s="66">
        <v>0</v>
      </c>
      <c r="BK37" s="66">
        <v>0</v>
      </c>
      <c r="BL37" s="66">
        <v>0</v>
      </c>
      <c r="BM37" s="66">
        <v>0</v>
      </c>
      <c r="BN37" s="66">
        <v>0</v>
      </c>
      <c r="BO37" s="66">
        <v>0</v>
      </c>
      <c r="BP37" s="68"/>
      <c r="BQ37" s="27" t="s">
        <v>43</v>
      </c>
      <c r="BR37" s="66"/>
      <c r="BS37" s="66"/>
      <c r="BT37" s="66"/>
      <c r="BU37" s="66"/>
      <c r="BV37" s="66"/>
      <c r="BW37" s="68"/>
      <c r="BX37" s="27" t="s">
        <v>43</v>
      </c>
      <c r="BY37" s="66"/>
      <c r="BZ37" s="66"/>
      <c r="CA37" s="66"/>
      <c r="CB37" s="66"/>
      <c r="CC37" s="66"/>
      <c r="CD37" s="68"/>
      <c r="CE37" s="27" t="s">
        <v>43</v>
      </c>
      <c r="CF37" s="66"/>
      <c r="CG37" s="66"/>
      <c r="CH37" s="66"/>
      <c r="CI37" s="68"/>
      <c r="CJ37" s="27" t="s">
        <v>43</v>
      </c>
      <c r="CK37" s="66">
        <v>-11.474879749999999</v>
      </c>
      <c r="CL37" s="66">
        <v>-158.05471169999998</v>
      </c>
      <c r="CM37" s="68"/>
      <c r="CN37" s="27" t="s">
        <v>277</v>
      </c>
      <c r="CO37" s="66">
        <v>0</v>
      </c>
      <c r="CP37" s="66">
        <v>0</v>
      </c>
      <c r="CQ37" s="66">
        <v>0</v>
      </c>
      <c r="CR37" s="66">
        <v>0</v>
      </c>
      <c r="CS37" s="66"/>
      <c r="CT37" s="66">
        <v>0</v>
      </c>
      <c r="CU37" s="66">
        <v>0</v>
      </c>
      <c r="CV37" s="66">
        <v>0</v>
      </c>
      <c r="CW37" s="66">
        <v>0</v>
      </c>
      <c r="CX37" s="66">
        <v>0</v>
      </c>
      <c r="CY37" s="66">
        <v>0</v>
      </c>
      <c r="CZ37" s="66">
        <v>-374</v>
      </c>
      <c r="DA37" s="66">
        <v>-462</v>
      </c>
      <c r="DB37" s="66">
        <v>-276</v>
      </c>
      <c r="DC37" s="66">
        <v>-91</v>
      </c>
      <c r="DD37" s="66">
        <v>148</v>
      </c>
      <c r="DE37" s="66">
        <v>84</v>
      </c>
      <c r="DF37" s="66">
        <v>-366</v>
      </c>
      <c r="DG37" s="66">
        <v>-234</v>
      </c>
      <c r="DH37" s="66">
        <v>-211</v>
      </c>
      <c r="DI37" s="66">
        <v>51</v>
      </c>
      <c r="DJ37" s="106"/>
      <c r="DK37" s="27" t="s">
        <v>277</v>
      </c>
      <c r="DL37" s="66">
        <v>0</v>
      </c>
      <c r="DM37" s="66">
        <v>0</v>
      </c>
      <c r="DN37" s="66">
        <v>0</v>
      </c>
      <c r="DO37" s="66">
        <v>0</v>
      </c>
      <c r="DP37" s="66"/>
      <c r="DQ37" s="66">
        <v>0</v>
      </c>
      <c r="DR37" s="66">
        <v>0</v>
      </c>
      <c r="DS37" s="66">
        <v>0</v>
      </c>
      <c r="DT37" s="66">
        <v>0</v>
      </c>
      <c r="DU37" s="66">
        <v>0</v>
      </c>
      <c r="DV37" s="66">
        <v>0</v>
      </c>
      <c r="DW37" s="66">
        <v>0</v>
      </c>
      <c r="DX37" s="66">
        <v>0</v>
      </c>
      <c r="DY37" s="66">
        <v>0</v>
      </c>
      <c r="DZ37" s="66">
        <v>0</v>
      </c>
      <c r="EA37" s="66">
        <v>0</v>
      </c>
      <c r="EB37" s="66">
        <v>0</v>
      </c>
      <c r="EC37" s="66">
        <v>0</v>
      </c>
      <c r="ED37" s="66">
        <v>0</v>
      </c>
      <c r="EE37" s="66">
        <v>0</v>
      </c>
      <c r="EF37" s="66">
        <v>0</v>
      </c>
      <c r="EG37" s="106"/>
      <c r="EH37" s="27" t="s">
        <v>277</v>
      </c>
      <c r="EI37" s="66">
        <v>-152.48417028937862</v>
      </c>
      <c r="EJ37" s="66">
        <v>-924.35261181283374</v>
      </c>
      <c r="EK37" s="66">
        <v>-711.68651308928384</v>
      </c>
      <c r="EL37" s="66">
        <v>230.02315903157262</v>
      </c>
      <c r="EM37" s="66"/>
      <c r="EN37" s="66">
        <v>-4840.7209999999995</v>
      </c>
      <c r="EO37" s="66">
        <v>-4474.0789999999997</v>
      </c>
      <c r="EP37" s="66">
        <v>-644.71600000000001</v>
      </c>
      <c r="EQ37" s="66">
        <v>0</v>
      </c>
      <c r="ER37" s="66">
        <v>0</v>
      </c>
      <c r="ES37" s="66">
        <v>0</v>
      </c>
      <c r="ET37" s="66">
        <v>0</v>
      </c>
      <c r="EU37" s="66">
        <v>0</v>
      </c>
      <c r="EV37" s="66">
        <v>0</v>
      </c>
      <c r="EW37" s="66">
        <v>0</v>
      </c>
      <c r="EX37" s="66">
        <v>0</v>
      </c>
      <c r="EY37" s="66">
        <v>0</v>
      </c>
      <c r="EZ37" s="66">
        <v>0</v>
      </c>
      <c r="FA37" s="66">
        <v>0</v>
      </c>
      <c r="FB37" s="66">
        <v>0</v>
      </c>
      <c r="FC37" s="68"/>
      <c r="FD37" s="27" t="s">
        <v>277</v>
      </c>
      <c r="FE37" s="66"/>
      <c r="FF37" s="66"/>
      <c r="FG37" s="66"/>
      <c r="FH37" s="66"/>
      <c r="FI37" s="66"/>
      <c r="FJ37" s="68"/>
      <c r="FK37" s="27" t="s">
        <v>277</v>
      </c>
      <c r="FL37" s="66"/>
      <c r="FM37" s="66"/>
      <c r="FN37" s="66"/>
      <c r="FO37" s="66"/>
      <c r="FP37" s="66"/>
      <c r="FQ37" s="68"/>
      <c r="FR37" s="27" t="s">
        <v>277</v>
      </c>
      <c r="FS37" s="66"/>
      <c r="FT37" s="66"/>
      <c r="FU37" s="66"/>
      <c r="FV37" s="68"/>
      <c r="FW37" s="27" t="s">
        <v>277</v>
      </c>
      <c r="FX37" s="66">
        <v>-11.474879749999999</v>
      </c>
      <c r="FY37" s="66">
        <v>-158.05471169999998</v>
      </c>
    </row>
    <row r="38" spans="1:206" ht="15.5">
      <c r="A38" s="132" t="s">
        <v>299</v>
      </c>
      <c r="B38" s="131">
        <v>-93</v>
      </c>
      <c r="C38" s="131">
        <v>-563</v>
      </c>
      <c r="D38" s="131">
        <v>-459</v>
      </c>
      <c r="E38" s="131">
        <v>-327</v>
      </c>
      <c r="F38" s="131">
        <v>-177</v>
      </c>
      <c r="G38" s="131">
        <v>-780</v>
      </c>
      <c r="H38" s="131">
        <v>-588</v>
      </c>
      <c r="I38" s="131">
        <v>-387</v>
      </c>
      <c r="J38" s="131">
        <v>-189</v>
      </c>
      <c r="K38" s="131">
        <v>-737</v>
      </c>
      <c r="L38" s="131">
        <v>-539</v>
      </c>
      <c r="M38" s="131">
        <v>0</v>
      </c>
      <c r="N38" s="131">
        <v>0</v>
      </c>
      <c r="O38" s="131">
        <v>0</v>
      </c>
      <c r="P38" s="131">
        <v>0</v>
      </c>
      <c r="Q38" s="131">
        <v>0</v>
      </c>
      <c r="R38" s="131">
        <v>0</v>
      </c>
      <c r="S38" s="131">
        <v>0</v>
      </c>
      <c r="T38" s="131">
        <v>0</v>
      </c>
      <c r="U38" s="131">
        <v>0</v>
      </c>
      <c r="V38" s="131">
        <v>0</v>
      </c>
      <c r="W38" s="106"/>
      <c r="X38" s="132" t="s">
        <v>299</v>
      </c>
      <c r="Y38" s="131"/>
      <c r="Z38" s="131"/>
      <c r="AA38" s="131"/>
      <c r="AB38" s="131">
        <v>0</v>
      </c>
      <c r="AC38" s="131">
        <v>0</v>
      </c>
      <c r="AD38" s="131">
        <v>-170</v>
      </c>
      <c r="AE38" s="131">
        <v>-170</v>
      </c>
      <c r="AF38" s="131">
        <v>-170</v>
      </c>
      <c r="AG38" s="131">
        <v>-86</v>
      </c>
      <c r="AH38" s="131">
        <v>-788</v>
      </c>
      <c r="AI38" s="131">
        <v>-621.72500000000002</v>
      </c>
      <c r="AJ38" s="131">
        <v>0</v>
      </c>
      <c r="AK38" s="131">
        <v>0</v>
      </c>
      <c r="AL38" s="131">
        <v>0</v>
      </c>
      <c r="AM38" s="131">
        <v>0</v>
      </c>
      <c r="AN38" s="131">
        <v>0</v>
      </c>
      <c r="AO38" s="131">
        <v>0</v>
      </c>
      <c r="AP38" s="131">
        <v>0</v>
      </c>
      <c r="AQ38" s="131">
        <v>0</v>
      </c>
      <c r="AR38" s="131">
        <v>0</v>
      </c>
      <c r="AS38" s="131">
        <v>0</v>
      </c>
      <c r="AT38" s="106"/>
      <c r="AU38" s="132" t="s">
        <v>299</v>
      </c>
      <c r="AV38" s="131">
        <v>-6603.4361324279134</v>
      </c>
      <c r="AW38" s="131">
        <v>-44786.28593608451</v>
      </c>
      <c r="AX38" s="131">
        <v>-36916.359072876221</v>
      </c>
      <c r="AY38" s="131">
        <v>-27066.079896247604</v>
      </c>
      <c r="AZ38" s="131">
        <v>-15291.753437509144</v>
      </c>
      <c r="BA38" s="131">
        <v>-67009.186000000002</v>
      </c>
      <c r="BB38" s="131">
        <v>-49738.499000000003</v>
      </c>
      <c r="BC38" s="131">
        <v>-32901.908000000003</v>
      </c>
      <c r="BD38" s="131">
        <v>-16816.900000000001</v>
      </c>
      <c r="BE38" s="131">
        <v>-71544.790999999997</v>
      </c>
      <c r="BF38" s="131">
        <v>-53496.79</v>
      </c>
      <c r="BG38" s="131">
        <v>0</v>
      </c>
      <c r="BH38" s="131">
        <v>0</v>
      </c>
      <c r="BI38" s="131">
        <v>0</v>
      </c>
      <c r="BJ38" s="131">
        <v>0</v>
      </c>
      <c r="BK38" s="131">
        <v>0</v>
      </c>
      <c r="BL38" s="131">
        <v>0</v>
      </c>
      <c r="BM38" s="131">
        <v>0</v>
      </c>
      <c r="BN38" s="131">
        <v>0</v>
      </c>
      <c r="BO38" s="131">
        <v>0</v>
      </c>
      <c r="BP38" s="68"/>
      <c r="BQ38" s="132" t="s">
        <v>299</v>
      </c>
      <c r="BR38" s="131"/>
      <c r="BS38" s="131"/>
      <c r="BT38" s="131"/>
      <c r="BU38" s="131"/>
      <c r="BV38" s="131"/>
      <c r="BW38" s="68"/>
      <c r="BX38" s="132" t="s">
        <v>299</v>
      </c>
      <c r="BY38" s="131"/>
      <c r="BZ38" s="131"/>
      <c r="CA38" s="131"/>
      <c r="CB38" s="131"/>
      <c r="CC38" s="131"/>
      <c r="CD38" s="68"/>
      <c r="CE38" s="132" t="s">
        <v>299</v>
      </c>
      <c r="CF38" s="131"/>
      <c r="CG38" s="131"/>
      <c r="CH38" s="131"/>
      <c r="CI38" s="68"/>
      <c r="CJ38" s="132" t="s">
        <v>299</v>
      </c>
      <c r="CK38" s="131">
        <v>-627.41383855000004</v>
      </c>
      <c r="CL38" s="131">
        <v>-217.58294235000002</v>
      </c>
      <c r="CM38" s="68"/>
      <c r="CN38" s="132" t="s">
        <v>96</v>
      </c>
      <c r="CO38" s="131">
        <v>-93</v>
      </c>
      <c r="CP38" s="131">
        <v>-563</v>
      </c>
      <c r="CQ38" s="131">
        <v>-459</v>
      </c>
      <c r="CR38" s="131">
        <v>-327</v>
      </c>
      <c r="CS38" s="131">
        <v>-177</v>
      </c>
      <c r="CT38" s="131">
        <v>-780</v>
      </c>
      <c r="CU38" s="131">
        <v>-588</v>
      </c>
      <c r="CV38" s="131">
        <v>-387</v>
      </c>
      <c r="CW38" s="131">
        <v>-189</v>
      </c>
      <c r="CX38" s="131">
        <v>-737</v>
      </c>
      <c r="CY38" s="131">
        <v>-539</v>
      </c>
      <c r="CZ38" s="131">
        <v>0</v>
      </c>
      <c r="DA38" s="131">
        <v>0</v>
      </c>
      <c r="DB38" s="131">
        <v>0</v>
      </c>
      <c r="DC38" s="131">
        <v>0</v>
      </c>
      <c r="DD38" s="131">
        <v>0</v>
      </c>
      <c r="DE38" s="131">
        <v>0</v>
      </c>
      <c r="DF38" s="131">
        <v>0</v>
      </c>
      <c r="DG38" s="131">
        <v>0</v>
      </c>
      <c r="DH38" s="131">
        <v>0</v>
      </c>
      <c r="DI38" s="131">
        <v>0</v>
      </c>
      <c r="DJ38" s="106"/>
      <c r="DK38" s="132" t="s">
        <v>96</v>
      </c>
      <c r="DL38" s="131">
        <v>0</v>
      </c>
      <c r="DM38" s="131">
        <v>0</v>
      </c>
      <c r="DN38" s="131">
        <v>0</v>
      </c>
      <c r="DO38" s="131">
        <v>0</v>
      </c>
      <c r="DP38" s="131">
        <v>0</v>
      </c>
      <c r="DQ38" s="131">
        <v>-170</v>
      </c>
      <c r="DR38" s="131">
        <v>-170</v>
      </c>
      <c r="DS38" s="131">
        <v>-170</v>
      </c>
      <c r="DT38" s="131">
        <v>-86</v>
      </c>
      <c r="DU38" s="131">
        <v>-788</v>
      </c>
      <c r="DV38" s="131">
        <v>-621.72500000000002</v>
      </c>
      <c r="DW38" s="131">
        <v>0</v>
      </c>
      <c r="DX38" s="131">
        <v>0</v>
      </c>
      <c r="DY38" s="131">
        <v>0</v>
      </c>
      <c r="DZ38" s="131">
        <v>0</v>
      </c>
      <c r="EA38" s="131">
        <v>0</v>
      </c>
      <c r="EB38" s="131">
        <v>0</v>
      </c>
      <c r="EC38" s="131">
        <v>0</v>
      </c>
      <c r="ED38" s="131">
        <v>0</v>
      </c>
      <c r="EE38" s="131">
        <v>0</v>
      </c>
      <c r="EF38" s="131">
        <v>0</v>
      </c>
      <c r="EG38" s="106"/>
      <c r="EH38" s="132" t="s">
        <v>96</v>
      </c>
      <c r="EI38" s="131">
        <v>-6603.4361324279134</v>
      </c>
      <c r="EJ38" s="131">
        <v>-44786.28593608451</v>
      </c>
      <c r="EK38" s="131">
        <v>-36916.359072876221</v>
      </c>
      <c r="EL38" s="131">
        <v>-27066.079896247604</v>
      </c>
      <c r="EM38" s="131">
        <v>-15291.753437509144</v>
      </c>
      <c r="EN38" s="131">
        <v>-67009.186000000002</v>
      </c>
      <c r="EO38" s="131">
        <v>-49738.499000000003</v>
      </c>
      <c r="EP38" s="131">
        <v>-32901.908000000003</v>
      </c>
      <c r="EQ38" s="131">
        <v>-16816.900000000001</v>
      </c>
      <c r="ER38" s="131">
        <v>-71544.790999999997</v>
      </c>
      <c r="ES38" s="131">
        <v>-53496.79</v>
      </c>
      <c r="ET38" s="131">
        <v>0</v>
      </c>
      <c r="EU38" s="131">
        <v>0</v>
      </c>
      <c r="EV38" s="131">
        <v>0</v>
      </c>
      <c r="EW38" s="131">
        <v>0</v>
      </c>
      <c r="EX38" s="131">
        <v>0</v>
      </c>
      <c r="EY38" s="131">
        <v>0</v>
      </c>
      <c r="EZ38" s="131">
        <v>0</v>
      </c>
      <c r="FA38" s="131">
        <v>0</v>
      </c>
      <c r="FB38" s="131">
        <v>0</v>
      </c>
      <c r="FC38" s="68"/>
      <c r="FD38" s="132" t="s">
        <v>96</v>
      </c>
      <c r="FE38" s="131"/>
      <c r="FF38" s="131"/>
      <c r="FG38" s="131"/>
      <c r="FH38" s="131"/>
      <c r="FI38" s="131"/>
      <c r="FJ38" s="68"/>
      <c r="FK38" s="132" t="s">
        <v>96</v>
      </c>
      <c r="FL38" s="131"/>
      <c r="FM38" s="131"/>
      <c r="FN38" s="131"/>
      <c r="FO38" s="131"/>
      <c r="FP38" s="131"/>
      <c r="FQ38" s="68"/>
      <c r="FR38" s="132" t="s">
        <v>96</v>
      </c>
      <c r="FS38" s="131"/>
      <c r="FT38" s="131"/>
      <c r="FU38" s="131"/>
      <c r="FV38" s="68"/>
      <c r="FW38" s="132" t="s">
        <v>96</v>
      </c>
      <c r="FX38" s="131">
        <v>-627.41383855000004</v>
      </c>
      <c r="FY38" s="131">
        <v>-217.58294235000002</v>
      </c>
    </row>
    <row r="39" spans="1:206" ht="15.5">
      <c r="A39" s="27" t="s">
        <v>32</v>
      </c>
      <c r="B39" s="66">
        <v>-37</v>
      </c>
      <c r="C39" s="66">
        <v>-222</v>
      </c>
      <c r="D39" s="66">
        <v>-195</v>
      </c>
      <c r="E39" s="66">
        <v>-217</v>
      </c>
      <c r="F39" s="66">
        <v>-80</v>
      </c>
      <c r="G39" s="66">
        <v>-254</v>
      </c>
      <c r="H39" s="66">
        <v>-129</v>
      </c>
      <c r="I39" s="66">
        <v>-81</v>
      </c>
      <c r="J39" s="66">
        <v>-23</v>
      </c>
      <c r="K39" s="66">
        <v>-95</v>
      </c>
      <c r="L39" s="66">
        <v>-72</v>
      </c>
      <c r="M39" s="66">
        <v>-47</v>
      </c>
      <c r="N39" s="66">
        <v>-22</v>
      </c>
      <c r="O39" s="66">
        <v>-111</v>
      </c>
      <c r="P39" s="66">
        <v>-106</v>
      </c>
      <c r="Q39" s="66">
        <v>-85</v>
      </c>
      <c r="R39" s="66">
        <v>-30</v>
      </c>
      <c r="S39" s="66">
        <v>-55</v>
      </c>
      <c r="T39" s="66">
        <v>-36</v>
      </c>
      <c r="U39" s="66">
        <v>-16</v>
      </c>
      <c r="V39" s="66">
        <v>-8</v>
      </c>
      <c r="W39" s="106"/>
      <c r="X39" s="27" t="s">
        <v>32</v>
      </c>
      <c r="Y39" s="66">
        <v>-9</v>
      </c>
      <c r="Z39" s="66">
        <v>-63</v>
      </c>
      <c r="AA39" s="66">
        <v>-48</v>
      </c>
      <c r="AB39" s="66">
        <v>-29</v>
      </c>
      <c r="AC39" s="66">
        <v>-8</v>
      </c>
      <c r="AD39" s="66">
        <v>11</v>
      </c>
      <c r="AE39" s="66">
        <v>20</v>
      </c>
      <c r="AF39" s="66">
        <v>31</v>
      </c>
      <c r="AG39" s="66">
        <v>32</v>
      </c>
      <c r="AH39" s="66">
        <v>-93</v>
      </c>
      <c r="AI39" s="66">
        <v>-101.301</v>
      </c>
      <c r="AJ39" s="66">
        <v>-59</v>
      </c>
      <c r="AK39" s="66">
        <v>-87</v>
      </c>
      <c r="AL39" s="66">
        <v>-224</v>
      </c>
      <c r="AM39" s="66">
        <v>-9</v>
      </c>
      <c r="AN39" s="66">
        <v>-9</v>
      </c>
      <c r="AO39" s="66">
        <v>-9</v>
      </c>
      <c r="AP39" s="66">
        <v>-45.237000000000002</v>
      </c>
      <c r="AQ39" s="66">
        <v>-25</v>
      </c>
      <c r="AR39" s="66">
        <v>-16.626000000000001</v>
      </c>
      <c r="AS39" s="66">
        <v>-37</v>
      </c>
      <c r="AT39" s="106"/>
      <c r="AU39" s="27" t="s">
        <v>32</v>
      </c>
      <c r="AV39" s="66">
        <v>-560.70097363634841</v>
      </c>
      <c r="AW39" s="66">
        <v>-1798.1747383730431</v>
      </c>
      <c r="AX39" s="66">
        <v>-1239.2532034974727</v>
      </c>
      <c r="AY39" s="66">
        <v>-1121.5694136833497</v>
      </c>
      <c r="AZ39" s="66">
        <v>-580.13854140180831</v>
      </c>
      <c r="BA39" s="66">
        <v>-3608.866</v>
      </c>
      <c r="BB39" s="66">
        <v>-2839.0439999999999</v>
      </c>
      <c r="BC39" s="66">
        <v>-2011.8030000000001</v>
      </c>
      <c r="BD39" s="66">
        <v>-778.7</v>
      </c>
      <c r="BE39" s="66">
        <v>-16381.449000000001</v>
      </c>
      <c r="BF39" s="66">
        <v>-2122.86</v>
      </c>
      <c r="BG39" s="66">
        <v>0</v>
      </c>
      <c r="BH39" s="66">
        <v>0</v>
      </c>
      <c r="BI39" s="66">
        <v>0</v>
      </c>
      <c r="BJ39" s="66">
        <v>0</v>
      </c>
      <c r="BK39" s="66">
        <v>0</v>
      </c>
      <c r="BL39" s="66">
        <v>0</v>
      </c>
      <c r="BM39" s="66">
        <v>0</v>
      </c>
      <c r="BN39" s="66">
        <v>0</v>
      </c>
      <c r="BO39" s="66">
        <v>0</v>
      </c>
      <c r="BP39" s="68"/>
      <c r="BQ39" s="27" t="s">
        <v>32</v>
      </c>
      <c r="BR39" s="66">
        <v>-1.8533449999999974</v>
      </c>
      <c r="BS39" s="66">
        <v>-1</v>
      </c>
      <c r="BT39" s="66">
        <v>0</v>
      </c>
      <c r="BU39" s="66">
        <v>0</v>
      </c>
      <c r="BV39" s="66">
        <v>0</v>
      </c>
      <c r="BW39" s="68"/>
      <c r="BX39" s="27" t="s">
        <v>32</v>
      </c>
      <c r="BY39" s="66">
        <v>-2.2650849999999991</v>
      </c>
      <c r="BZ39" s="66">
        <v>-1</v>
      </c>
      <c r="CA39" s="66">
        <v>-1</v>
      </c>
      <c r="CB39" s="66">
        <v>0</v>
      </c>
      <c r="CC39" s="66">
        <v>0</v>
      </c>
      <c r="CD39" s="68"/>
      <c r="CE39" s="27" t="s">
        <v>32</v>
      </c>
      <c r="CF39" s="66">
        <v>-2.2456700000000325</v>
      </c>
      <c r="CG39" s="66">
        <v>-4</v>
      </c>
      <c r="CH39" s="66">
        <v>0</v>
      </c>
      <c r="CI39" s="68"/>
      <c r="CJ39" s="27" t="s">
        <v>32</v>
      </c>
      <c r="CK39" s="66">
        <v>-32.201205800000004</v>
      </c>
      <c r="CL39" s="66">
        <v>-2.2466501000000001</v>
      </c>
      <c r="CM39" s="68"/>
      <c r="CN39" s="27" t="s">
        <v>65</v>
      </c>
      <c r="CO39" s="66">
        <v>-37</v>
      </c>
      <c r="CP39" s="66">
        <v>-222</v>
      </c>
      <c r="CQ39" s="66">
        <v>-195</v>
      </c>
      <c r="CR39" s="66">
        <v>-217</v>
      </c>
      <c r="CS39" s="66">
        <v>-80</v>
      </c>
      <c r="CT39" s="66">
        <v>-254</v>
      </c>
      <c r="CU39" s="66">
        <v>-129</v>
      </c>
      <c r="CV39" s="66">
        <v>-81</v>
      </c>
      <c r="CW39" s="66">
        <v>-23</v>
      </c>
      <c r="CX39" s="66">
        <v>-95</v>
      </c>
      <c r="CY39" s="66">
        <v>-72</v>
      </c>
      <c r="CZ39" s="66">
        <v>-47</v>
      </c>
      <c r="DA39" s="66">
        <v>-22</v>
      </c>
      <c r="DB39" s="66">
        <v>-111</v>
      </c>
      <c r="DC39" s="66">
        <v>-106</v>
      </c>
      <c r="DD39" s="66">
        <v>-85</v>
      </c>
      <c r="DE39" s="66">
        <v>-30</v>
      </c>
      <c r="DF39" s="66">
        <v>-55</v>
      </c>
      <c r="DG39" s="66">
        <v>-36</v>
      </c>
      <c r="DH39" s="66">
        <v>-16</v>
      </c>
      <c r="DI39" s="66">
        <v>-8</v>
      </c>
      <c r="DJ39" s="106"/>
      <c r="DK39" s="27" t="s">
        <v>65</v>
      </c>
      <c r="DL39" s="66">
        <v>-9</v>
      </c>
      <c r="DM39" s="66">
        <v>-63</v>
      </c>
      <c r="DN39" s="66">
        <v>-48</v>
      </c>
      <c r="DO39" s="66">
        <v>-29</v>
      </c>
      <c r="DP39" s="66">
        <v>-8</v>
      </c>
      <c r="DQ39" s="66">
        <v>11</v>
      </c>
      <c r="DR39" s="66">
        <v>20</v>
      </c>
      <c r="DS39" s="66">
        <v>31</v>
      </c>
      <c r="DT39" s="66">
        <v>32</v>
      </c>
      <c r="DU39" s="66">
        <v>-93</v>
      </c>
      <c r="DV39" s="66">
        <v>-101.301</v>
      </c>
      <c r="DW39" s="66">
        <v>-59</v>
      </c>
      <c r="DX39" s="66">
        <v>-87</v>
      </c>
      <c r="DY39" s="66">
        <v>-224</v>
      </c>
      <c r="DZ39" s="66">
        <v>-9</v>
      </c>
      <c r="EA39" s="66">
        <v>-9</v>
      </c>
      <c r="EB39" s="66">
        <v>-9</v>
      </c>
      <c r="EC39" s="66">
        <v>-45.237000000000002</v>
      </c>
      <c r="ED39" s="66">
        <v>-25</v>
      </c>
      <c r="EE39" s="66">
        <v>-16.626000000000001</v>
      </c>
      <c r="EF39" s="66">
        <v>-37</v>
      </c>
      <c r="EG39" s="106"/>
      <c r="EH39" s="27" t="s">
        <v>65</v>
      </c>
      <c r="EI39" s="66">
        <v>-560.70097363634841</v>
      </c>
      <c r="EJ39" s="66">
        <v>-1798.1747383730431</v>
      </c>
      <c r="EK39" s="66">
        <v>-1239.2532034974727</v>
      </c>
      <c r="EL39" s="66">
        <v>-1121.5694136833497</v>
      </c>
      <c r="EM39" s="66">
        <v>-580.13854140180831</v>
      </c>
      <c r="EN39" s="66">
        <v>-3608.866</v>
      </c>
      <c r="EO39" s="66">
        <v>-2839.0439999999999</v>
      </c>
      <c r="EP39" s="66">
        <v>-2011.8030000000001</v>
      </c>
      <c r="EQ39" s="66">
        <v>-778.7</v>
      </c>
      <c r="ER39" s="66">
        <v>-16381.449000000001</v>
      </c>
      <c r="ES39" s="66">
        <v>-2122.86</v>
      </c>
      <c r="ET39" s="66">
        <v>0</v>
      </c>
      <c r="EU39" s="66">
        <v>0</v>
      </c>
      <c r="EV39" s="66">
        <v>0</v>
      </c>
      <c r="EW39" s="66">
        <v>0</v>
      </c>
      <c r="EX39" s="66">
        <v>0</v>
      </c>
      <c r="EY39" s="66">
        <v>0</v>
      </c>
      <c r="EZ39" s="66">
        <v>0</v>
      </c>
      <c r="FA39" s="66">
        <v>0</v>
      </c>
      <c r="FB39" s="66">
        <v>0</v>
      </c>
      <c r="FC39" s="68"/>
      <c r="FD39" s="27" t="s">
        <v>65</v>
      </c>
      <c r="FE39" s="66">
        <v>-1.8533449999999974</v>
      </c>
      <c r="FF39" s="66">
        <v>-1</v>
      </c>
      <c r="FG39" s="66">
        <v>0</v>
      </c>
      <c r="FH39" s="66">
        <v>0</v>
      </c>
      <c r="FI39" s="66">
        <v>0</v>
      </c>
      <c r="FJ39" s="68"/>
      <c r="FK39" s="27" t="s">
        <v>65</v>
      </c>
      <c r="FL39" s="66">
        <v>-2.2650849999999991</v>
      </c>
      <c r="FM39" s="66">
        <v>-1</v>
      </c>
      <c r="FN39" s="66">
        <v>-1</v>
      </c>
      <c r="FO39" s="66">
        <v>0</v>
      </c>
      <c r="FP39" s="66">
        <v>0</v>
      </c>
      <c r="FQ39" s="68"/>
      <c r="FR39" s="27" t="s">
        <v>65</v>
      </c>
      <c r="FS39" s="66">
        <v>-2.2456700000000325</v>
      </c>
      <c r="FT39" s="66">
        <v>-4</v>
      </c>
      <c r="FU39" s="66">
        <v>0</v>
      </c>
      <c r="FV39" s="68"/>
      <c r="FW39" s="27" t="s">
        <v>65</v>
      </c>
      <c r="FX39" s="66">
        <v>-32.201205800000004</v>
      </c>
      <c r="FY39" s="66">
        <v>-2.2466501000000001</v>
      </c>
    </row>
    <row r="40" spans="1:206" ht="15.5">
      <c r="A40" s="132"/>
      <c r="B40" s="131"/>
      <c r="C40" s="131"/>
      <c r="D40" s="131"/>
      <c r="E40" s="131"/>
      <c r="F40" s="131"/>
      <c r="G40" s="131"/>
      <c r="H40" s="131"/>
      <c r="I40" s="131"/>
      <c r="J40" s="131"/>
      <c r="K40" s="131"/>
      <c r="L40" s="131"/>
      <c r="M40" s="131"/>
      <c r="N40" s="131"/>
      <c r="O40" s="131"/>
      <c r="P40" s="131"/>
      <c r="Q40" s="131"/>
      <c r="R40" s="131"/>
      <c r="S40" s="131"/>
      <c r="T40" s="131"/>
      <c r="U40" s="131"/>
      <c r="V40" s="131"/>
      <c r="W40" s="106"/>
      <c r="X40" s="132"/>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06"/>
      <c r="AU40" s="132"/>
      <c r="AV40" s="131"/>
      <c r="AW40" s="131"/>
      <c r="AX40" s="131"/>
      <c r="AY40" s="131"/>
      <c r="AZ40" s="131"/>
      <c r="BA40" s="131"/>
      <c r="BB40" s="131"/>
      <c r="BC40" s="131"/>
      <c r="BD40" s="131"/>
      <c r="BE40" s="131"/>
      <c r="BF40" s="131"/>
      <c r="BG40" s="131"/>
      <c r="BH40" s="131"/>
      <c r="BI40" s="131"/>
      <c r="BJ40" s="131"/>
      <c r="BK40" s="131"/>
      <c r="BL40" s="131"/>
      <c r="BM40" s="131"/>
      <c r="BN40" s="131"/>
      <c r="BO40" s="131"/>
      <c r="BP40" s="68"/>
      <c r="BQ40" s="132"/>
      <c r="BR40" s="131"/>
      <c r="BS40" s="131"/>
      <c r="BT40" s="131"/>
      <c r="BU40" s="131"/>
      <c r="BV40" s="131"/>
      <c r="BW40" s="68"/>
      <c r="BX40" s="132"/>
      <c r="BY40" s="131"/>
      <c r="BZ40" s="131"/>
      <c r="CA40" s="131"/>
      <c r="CB40" s="131"/>
      <c r="CC40" s="131"/>
      <c r="CD40" s="68"/>
      <c r="CE40" s="132"/>
      <c r="CF40" s="131"/>
      <c r="CG40" s="131"/>
      <c r="CH40" s="131"/>
      <c r="CI40" s="68"/>
      <c r="CJ40" s="132"/>
      <c r="CK40" s="131"/>
      <c r="CL40" s="131"/>
      <c r="CM40" s="68"/>
      <c r="CN40" s="132"/>
      <c r="CO40" s="131">
        <v>0</v>
      </c>
      <c r="CP40" s="131">
        <v>0</v>
      </c>
      <c r="CQ40" s="131">
        <v>0</v>
      </c>
      <c r="CR40" s="131">
        <v>0</v>
      </c>
      <c r="CS40" s="131"/>
      <c r="CT40" s="131"/>
      <c r="CU40" s="131"/>
      <c r="CV40" s="131"/>
      <c r="CW40" s="131"/>
      <c r="CX40" s="131"/>
      <c r="CY40" s="131"/>
      <c r="CZ40" s="131"/>
      <c r="DA40" s="131"/>
      <c r="DB40" s="131"/>
      <c r="DC40" s="131"/>
      <c r="DD40" s="131"/>
      <c r="DE40" s="131"/>
      <c r="DF40" s="131"/>
      <c r="DG40" s="131"/>
      <c r="DH40" s="131"/>
      <c r="DI40" s="131"/>
      <c r="DJ40" s="106"/>
      <c r="DK40" s="132"/>
      <c r="DL40" s="131">
        <v>0</v>
      </c>
      <c r="DM40" s="131">
        <v>0</v>
      </c>
      <c r="DN40" s="131">
        <v>0</v>
      </c>
      <c r="DO40" s="131">
        <v>0</v>
      </c>
      <c r="DP40" s="131"/>
      <c r="DQ40" s="131"/>
      <c r="DR40" s="131"/>
      <c r="DS40" s="131"/>
      <c r="DT40" s="131"/>
      <c r="DU40" s="131"/>
      <c r="DV40" s="131"/>
      <c r="DW40" s="131"/>
      <c r="DX40" s="131"/>
      <c r="DY40" s="131"/>
      <c r="DZ40" s="131"/>
      <c r="EA40" s="131"/>
      <c r="EB40" s="131"/>
      <c r="EC40" s="131"/>
      <c r="ED40" s="131"/>
      <c r="EE40" s="131"/>
      <c r="EF40" s="131"/>
      <c r="EG40" s="106"/>
      <c r="EH40" s="132"/>
      <c r="EI40" s="131">
        <v>0</v>
      </c>
      <c r="EJ40" s="131">
        <v>0</v>
      </c>
      <c r="EK40" s="131">
        <v>0</v>
      </c>
      <c r="EL40" s="131">
        <v>0</v>
      </c>
      <c r="EM40" s="131"/>
      <c r="EN40" s="131"/>
      <c r="EO40" s="131"/>
      <c r="EP40" s="131"/>
      <c r="EQ40" s="131"/>
      <c r="ER40" s="131"/>
      <c r="ES40" s="131"/>
      <c r="ET40" s="131"/>
      <c r="EU40" s="131"/>
      <c r="EV40" s="131"/>
      <c r="EW40" s="131"/>
      <c r="EX40" s="131"/>
      <c r="EY40" s="131"/>
      <c r="EZ40" s="131"/>
      <c r="FA40" s="131"/>
      <c r="FB40" s="131"/>
      <c r="FC40" s="68"/>
      <c r="FD40" s="132"/>
      <c r="FE40" s="131"/>
      <c r="FF40" s="131"/>
      <c r="FG40" s="131"/>
      <c r="FH40" s="131"/>
      <c r="FI40" s="131"/>
      <c r="FJ40" s="68"/>
      <c r="FK40" s="132"/>
      <c r="FL40" s="131"/>
      <c r="FM40" s="131"/>
      <c r="FN40" s="131"/>
      <c r="FO40" s="131"/>
      <c r="FP40" s="131"/>
      <c r="FQ40" s="68"/>
      <c r="FR40" s="132"/>
      <c r="FS40" s="131"/>
      <c r="FT40" s="131"/>
      <c r="FU40" s="131"/>
      <c r="FV40" s="68"/>
      <c r="FW40" s="132"/>
      <c r="FX40" s="131"/>
      <c r="FY40" s="131"/>
    </row>
    <row r="41" spans="1:206" ht="15.5">
      <c r="A41" s="134" t="s">
        <v>44</v>
      </c>
      <c r="B41" s="136">
        <v>-277</v>
      </c>
      <c r="C41" s="136">
        <v>-935</v>
      </c>
      <c r="D41" s="136">
        <v>-693</v>
      </c>
      <c r="E41" s="136">
        <v>-492</v>
      </c>
      <c r="F41" s="136">
        <v>-197</v>
      </c>
      <c r="G41" s="136">
        <v>-603</v>
      </c>
      <c r="H41" s="136">
        <v>-324</v>
      </c>
      <c r="I41" s="136">
        <v>-128</v>
      </c>
      <c r="J41" s="136">
        <v>-77</v>
      </c>
      <c r="K41" s="136">
        <v>-1653</v>
      </c>
      <c r="L41" s="136">
        <v>-1637</v>
      </c>
      <c r="M41" s="136">
        <v>-924</v>
      </c>
      <c r="N41" s="136">
        <v>-784</v>
      </c>
      <c r="O41" s="136">
        <v>-870</v>
      </c>
      <c r="P41" s="136">
        <v>-609</v>
      </c>
      <c r="Q41" s="136">
        <v>-299</v>
      </c>
      <c r="R41" s="136">
        <v>-164</v>
      </c>
      <c r="S41" s="136">
        <v>-1450</v>
      </c>
      <c r="T41" s="136">
        <v>-1128</v>
      </c>
      <c r="U41" s="136">
        <v>-860</v>
      </c>
      <c r="V41" s="136">
        <v>-288</v>
      </c>
      <c r="W41" s="106"/>
      <c r="X41" s="134" t="s">
        <v>44</v>
      </c>
      <c r="Y41" s="136">
        <v>18</v>
      </c>
      <c r="Z41" s="136">
        <v>146</v>
      </c>
      <c r="AA41" s="136">
        <v>115</v>
      </c>
      <c r="AB41" s="136">
        <v>92</v>
      </c>
      <c r="AC41" s="136">
        <v>47</v>
      </c>
      <c r="AD41" s="136">
        <v>107</v>
      </c>
      <c r="AE41" s="136">
        <v>39</v>
      </c>
      <c r="AF41" s="136">
        <v>4</v>
      </c>
      <c r="AG41" s="136">
        <v>-4</v>
      </c>
      <c r="AH41" s="136">
        <v>-324</v>
      </c>
      <c r="AI41" s="136">
        <v>-344.11399999999998</v>
      </c>
      <c r="AJ41" s="136">
        <v>-287</v>
      </c>
      <c r="AK41" s="136">
        <v>-222</v>
      </c>
      <c r="AL41" s="136">
        <v>-995</v>
      </c>
      <c r="AM41" s="136">
        <v>-632</v>
      </c>
      <c r="AN41" s="136">
        <v>-446</v>
      </c>
      <c r="AO41" s="136">
        <v>-241</v>
      </c>
      <c r="AP41" s="136">
        <v>-991.35799999999995</v>
      </c>
      <c r="AQ41" s="136">
        <v>-739</v>
      </c>
      <c r="AR41" s="136">
        <v>-493.35899999999998</v>
      </c>
      <c r="AS41" s="136">
        <v>-258</v>
      </c>
      <c r="AT41" s="106"/>
      <c r="AU41" s="134" t="s">
        <v>44</v>
      </c>
      <c r="AV41" s="136">
        <v>-7710.0714893754193</v>
      </c>
      <c r="AW41" s="136">
        <v>-46884.513617980825</v>
      </c>
      <c r="AX41" s="136">
        <v>-38052.89489521573</v>
      </c>
      <c r="AY41" s="136">
        <v>-27500.590570704044</v>
      </c>
      <c r="AZ41" s="136">
        <v>-15780.603176361188</v>
      </c>
      <c r="BA41" s="136">
        <v>-115947.15700000001</v>
      </c>
      <c r="BB41" s="136">
        <v>-57562.908000000003</v>
      </c>
      <c r="BC41" s="136">
        <v>-36108.332000000002</v>
      </c>
      <c r="BD41" s="136">
        <v>-18111.8</v>
      </c>
      <c r="BE41" s="136">
        <v>-91690.990999999995</v>
      </c>
      <c r="BF41" s="136">
        <v>-58870.64</v>
      </c>
      <c r="BG41" s="136">
        <v>-36861.46</v>
      </c>
      <c r="BH41" s="136">
        <v>-17927.951000000001</v>
      </c>
      <c r="BI41" s="136">
        <v>-54592.642</v>
      </c>
      <c r="BJ41" s="136">
        <v>-35938.252</v>
      </c>
      <c r="BK41" s="136">
        <v>-21933.179</v>
      </c>
      <c r="BL41" s="136">
        <v>-10643.108</v>
      </c>
      <c r="BM41" s="136">
        <v>-22089.1</v>
      </c>
      <c r="BN41" s="136">
        <v>-12689.022999999999</v>
      </c>
      <c r="BO41" s="136">
        <v>-2696.424</v>
      </c>
      <c r="BP41" s="71"/>
      <c r="BQ41" s="134" t="s">
        <v>44</v>
      </c>
      <c r="BR41" s="136">
        <v>37.000185000000002</v>
      </c>
      <c r="BS41" s="136">
        <v>28</v>
      </c>
      <c r="BT41" s="136">
        <v>0</v>
      </c>
      <c r="BU41" s="136">
        <v>0</v>
      </c>
      <c r="BV41" s="136">
        <v>0</v>
      </c>
      <c r="BW41" s="71"/>
      <c r="BX41" s="134" t="s">
        <v>44</v>
      </c>
      <c r="BY41" s="136">
        <v>44.198120000000003</v>
      </c>
      <c r="BZ41" s="136">
        <v>41</v>
      </c>
      <c r="CA41" s="136">
        <v>-1</v>
      </c>
      <c r="CB41" s="136">
        <v>0</v>
      </c>
      <c r="CC41" s="136">
        <v>0</v>
      </c>
      <c r="CD41" s="71"/>
      <c r="CE41" s="134" t="s">
        <v>44</v>
      </c>
      <c r="CF41" s="136">
        <v>33.313529999999965</v>
      </c>
      <c r="CG41" s="136">
        <v>67</v>
      </c>
      <c r="CH41" s="136">
        <v>0</v>
      </c>
      <c r="CI41" s="71"/>
      <c r="CJ41" s="134" t="s">
        <v>44</v>
      </c>
      <c r="CK41" s="136">
        <v>-787.69342864999999</v>
      </c>
      <c r="CL41" s="136">
        <v>-408.640263</v>
      </c>
      <c r="CM41" s="71"/>
      <c r="CN41" s="134" t="s">
        <v>107</v>
      </c>
      <c r="CO41" s="136">
        <v>-277</v>
      </c>
      <c r="CP41" s="136">
        <v>-935</v>
      </c>
      <c r="CQ41" s="136">
        <v>-693</v>
      </c>
      <c r="CR41" s="136">
        <v>-492</v>
      </c>
      <c r="CS41" s="136">
        <v>-197</v>
      </c>
      <c r="CT41" s="136">
        <v>-603</v>
      </c>
      <c r="CU41" s="136">
        <v>-324</v>
      </c>
      <c r="CV41" s="136">
        <v>-128</v>
      </c>
      <c r="CW41" s="136">
        <v>-77</v>
      </c>
      <c r="CX41" s="136">
        <v>-1653</v>
      </c>
      <c r="CY41" s="136">
        <v>-1637</v>
      </c>
      <c r="CZ41" s="136">
        <v>-924</v>
      </c>
      <c r="DA41" s="136">
        <v>-784</v>
      </c>
      <c r="DB41" s="136">
        <v>-870</v>
      </c>
      <c r="DC41" s="136">
        <v>-609</v>
      </c>
      <c r="DD41" s="136">
        <v>-299</v>
      </c>
      <c r="DE41" s="136">
        <v>-164</v>
      </c>
      <c r="DF41" s="136">
        <v>-1450</v>
      </c>
      <c r="DG41" s="136">
        <v>-1128</v>
      </c>
      <c r="DH41" s="136">
        <v>-860</v>
      </c>
      <c r="DI41" s="136">
        <v>-288</v>
      </c>
      <c r="DJ41" s="106"/>
      <c r="DK41" s="134" t="s">
        <v>107</v>
      </c>
      <c r="DL41" s="136">
        <v>18</v>
      </c>
      <c r="DM41" s="136">
        <v>146</v>
      </c>
      <c r="DN41" s="136">
        <v>115</v>
      </c>
      <c r="DO41" s="136">
        <v>92</v>
      </c>
      <c r="DP41" s="136">
        <v>47</v>
      </c>
      <c r="DQ41" s="136">
        <v>107</v>
      </c>
      <c r="DR41" s="136">
        <v>39</v>
      </c>
      <c r="DS41" s="136">
        <v>4</v>
      </c>
      <c r="DT41" s="136">
        <v>-4</v>
      </c>
      <c r="DU41" s="136">
        <v>-324</v>
      </c>
      <c r="DV41" s="136">
        <v>-344.11399999999998</v>
      </c>
      <c r="DW41" s="136">
        <v>-287</v>
      </c>
      <c r="DX41" s="136">
        <v>-222</v>
      </c>
      <c r="DY41" s="136">
        <v>-995</v>
      </c>
      <c r="DZ41" s="136">
        <v>-632</v>
      </c>
      <c r="EA41" s="136">
        <v>-446</v>
      </c>
      <c r="EB41" s="136">
        <v>-241</v>
      </c>
      <c r="EC41" s="136">
        <v>-991.35799999999995</v>
      </c>
      <c r="ED41" s="136">
        <v>-739</v>
      </c>
      <c r="EE41" s="136">
        <v>-493.35899999999998</v>
      </c>
      <c r="EF41" s="136">
        <v>-258</v>
      </c>
      <c r="EG41" s="106"/>
      <c r="EH41" s="134" t="s">
        <v>107</v>
      </c>
      <c r="EI41" s="136">
        <v>-7710.0714893754193</v>
      </c>
      <c r="EJ41" s="136">
        <v>-46884.513617980825</v>
      </c>
      <c r="EK41" s="136">
        <v>-38052.89489521573</v>
      </c>
      <c r="EL41" s="136">
        <v>-27500.590570704044</v>
      </c>
      <c r="EM41" s="136">
        <v>-15780.603176361188</v>
      </c>
      <c r="EN41" s="136">
        <v>-115947.15700000001</v>
      </c>
      <c r="EO41" s="136">
        <v>-57562.908000000003</v>
      </c>
      <c r="EP41" s="136">
        <v>-36108.332000000002</v>
      </c>
      <c r="EQ41" s="136">
        <v>-18111.8</v>
      </c>
      <c r="ER41" s="136">
        <v>-91690.990999999995</v>
      </c>
      <c r="ES41" s="136">
        <v>-58870.64</v>
      </c>
      <c r="ET41" s="136">
        <v>-36861.46</v>
      </c>
      <c r="EU41" s="136">
        <v>-17927.951000000001</v>
      </c>
      <c r="EV41" s="136">
        <v>-54592.642</v>
      </c>
      <c r="EW41" s="136">
        <v>-35938.252</v>
      </c>
      <c r="EX41" s="136">
        <v>-21933.179</v>
      </c>
      <c r="EY41" s="136">
        <v>-10643.108</v>
      </c>
      <c r="EZ41" s="136">
        <v>-22089.1</v>
      </c>
      <c r="FA41" s="136">
        <v>-12689.022999999999</v>
      </c>
      <c r="FB41" s="136">
        <v>-2696.424</v>
      </c>
      <c r="FC41" s="71"/>
      <c r="FD41" s="134" t="s">
        <v>107</v>
      </c>
      <c r="FE41" s="136">
        <v>37.000185000000002</v>
      </c>
      <c r="FF41" s="136">
        <v>28</v>
      </c>
      <c r="FG41" s="136">
        <v>0</v>
      </c>
      <c r="FH41" s="136">
        <v>0</v>
      </c>
      <c r="FI41" s="136">
        <v>0</v>
      </c>
      <c r="FJ41" s="71"/>
      <c r="FK41" s="134" t="s">
        <v>107</v>
      </c>
      <c r="FL41" s="136">
        <v>44.198120000000003</v>
      </c>
      <c r="FM41" s="136">
        <v>41</v>
      </c>
      <c r="FN41" s="136">
        <v>-1</v>
      </c>
      <c r="FO41" s="136">
        <v>0</v>
      </c>
      <c r="FP41" s="136">
        <v>0</v>
      </c>
      <c r="FQ41" s="71"/>
      <c r="FR41" s="134" t="s">
        <v>107</v>
      </c>
      <c r="FS41" s="136">
        <v>33.313529999999965</v>
      </c>
      <c r="FT41" s="136">
        <v>67</v>
      </c>
      <c r="FU41" s="136">
        <v>0</v>
      </c>
      <c r="FV41" s="71"/>
      <c r="FW41" s="134" t="s">
        <v>107</v>
      </c>
      <c r="FX41" s="136">
        <v>-787.69342864999999</v>
      </c>
      <c r="FY41" s="136">
        <v>-408.640263</v>
      </c>
    </row>
    <row r="42" spans="1:206" ht="8.15" customHeight="1">
      <c r="B42" s="79"/>
      <c r="C42" s="79"/>
      <c r="D42" s="79"/>
      <c r="E42" s="79"/>
      <c r="F42" s="79"/>
      <c r="G42" s="79"/>
      <c r="H42" s="79"/>
      <c r="I42" s="79"/>
      <c r="J42" s="79"/>
      <c r="K42" s="79"/>
      <c r="L42" s="79"/>
      <c r="M42" s="79"/>
      <c r="N42" s="79"/>
      <c r="O42" s="79"/>
      <c r="P42" s="79"/>
      <c r="Q42" s="79"/>
      <c r="R42" s="79"/>
      <c r="S42" s="79"/>
      <c r="T42" s="79"/>
      <c r="U42" s="79"/>
      <c r="V42" s="79"/>
      <c r="W42" s="106"/>
      <c r="Y42" s="79"/>
      <c r="Z42" s="79"/>
      <c r="AA42" s="79"/>
      <c r="AB42" s="79"/>
      <c r="AC42" s="79"/>
      <c r="AD42" s="79"/>
      <c r="AE42" s="79"/>
      <c r="AF42" s="79"/>
      <c r="AG42" s="79"/>
      <c r="AH42" s="79"/>
      <c r="AI42" s="79"/>
      <c r="AJ42" s="79"/>
      <c r="AK42" s="79"/>
      <c r="AL42" s="79"/>
      <c r="AM42" s="79"/>
      <c r="AN42" s="79"/>
      <c r="AO42" s="79"/>
      <c r="AP42" s="79"/>
      <c r="AQ42" s="79"/>
      <c r="AR42" s="79"/>
      <c r="AS42" s="79"/>
      <c r="AT42" s="106"/>
      <c r="AV42" s="79"/>
      <c r="AW42" s="79"/>
      <c r="AX42" s="79"/>
      <c r="AY42" s="79"/>
      <c r="AZ42" s="79"/>
      <c r="BA42" s="79"/>
      <c r="BB42" s="79"/>
      <c r="BC42" s="79"/>
      <c r="BD42" s="79"/>
      <c r="BE42" s="79"/>
      <c r="BF42" s="79"/>
      <c r="BG42" s="79"/>
      <c r="BH42" s="79"/>
      <c r="BI42" s="79"/>
      <c r="BJ42" s="79"/>
      <c r="BK42" s="79"/>
      <c r="BL42" s="79"/>
      <c r="BM42" s="79"/>
      <c r="BN42" s="79"/>
      <c r="BO42" s="79"/>
      <c r="BP42" s="87"/>
      <c r="BR42" s="79"/>
      <c r="BS42" s="79"/>
      <c r="BT42" s="79"/>
      <c r="BU42" s="79"/>
      <c r="BV42" s="79"/>
      <c r="BW42" s="87"/>
      <c r="BY42" s="79"/>
      <c r="BZ42" s="79"/>
      <c r="CA42" s="79"/>
      <c r="CB42" s="79"/>
      <c r="CC42" s="79"/>
      <c r="CD42" s="87"/>
      <c r="CF42" s="79"/>
      <c r="CG42" s="79"/>
      <c r="CH42" s="79"/>
      <c r="CI42" s="87"/>
      <c r="CK42" s="79"/>
      <c r="CL42" s="79"/>
      <c r="CM42" s="87"/>
      <c r="CO42" s="79"/>
      <c r="CP42" s="79">
        <v>0</v>
      </c>
      <c r="CQ42" s="79"/>
      <c r="CR42" s="79"/>
      <c r="CS42" s="79"/>
      <c r="CT42" s="79"/>
      <c r="CU42" s="79"/>
      <c r="CV42" s="79"/>
      <c r="CW42" s="79"/>
      <c r="CX42" s="79"/>
      <c r="CY42" s="79"/>
      <c r="CZ42" s="79"/>
      <c r="DA42" s="79"/>
      <c r="DB42" s="79"/>
      <c r="DC42" s="79"/>
      <c r="DD42" s="79"/>
      <c r="DE42" s="79"/>
      <c r="DF42" s="79"/>
      <c r="DG42" s="79"/>
      <c r="DH42" s="79"/>
      <c r="DI42" s="79"/>
      <c r="DJ42" s="106"/>
      <c r="DL42" s="79"/>
      <c r="DM42" s="79">
        <v>0</v>
      </c>
      <c r="DN42" s="79"/>
      <c r="DO42" s="79"/>
      <c r="DP42" s="79"/>
      <c r="DQ42" s="79"/>
      <c r="DR42" s="79"/>
      <c r="DS42" s="79"/>
      <c r="DT42" s="79"/>
      <c r="DU42" s="79"/>
      <c r="DV42" s="79"/>
      <c r="DW42" s="79"/>
      <c r="DX42" s="79"/>
      <c r="DY42" s="79"/>
      <c r="DZ42" s="79"/>
      <c r="EA42" s="79"/>
      <c r="EB42" s="79"/>
      <c r="EC42" s="79"/>
      <c r="ED42" s="79"/>
      <c r="EE42" s="79"/>
      <c r="EF42" s="79"/>
      <c r="EG42" s="106"/>
      <c r="EI42" s="79"/>
      <c r="EJ42" s="79">
        <v>0</v>
      </c>
      <c r="EK42" s="79"/>
      <c r="EL42" s="79"/>
      <c r="EM42" s="79"/>
      <c r="EN42" s="79"/>
      <c r="EO42" s="79"/>
      <c r="EP42" s="79"/>
      <c r="EQ42" s="79"/>
      <c r="ER42" s="79"/>
      <c r="ES42" s="79"/>
      <c r="ET42" s="79"/>
      <c r="EU42" s="79"/>
      <c r="EV42" s="79"/>
      <c r="EW42" s="79"/>
      <c r="EX42" s="79"/>
      <c r="EY42" s="79"/>
      <c r="EZ42" s="79"/>
      <c r="FA42" s="79"/>
      <c r="FB42" s="79"/>
      <c r="FC42" s="87"/>
      <c r="FE42" s="79"/>
      <c r="FF42" s="79"/>
      <c r="FG42" s="79"/>
      <c r="FH42" s="79"/>
      <c r="FI42" s="79"/>
      <c r="FJ42" s="87"/>
      <c r="FL42" s="79"/>
      <c r="FM42" s="79"/>
      <c r="FN42" s="79"/>
      <c r="FO42" s="79"/>
      <c r="FP42" s="79"/>
      <c r="FQ42" s="87"/>
      <c r="FS42" s="79"/>
      <c r="FT42" s="79"/>
      <c r="FU42" s="79"/>
      <c r="FV42" s="87"/>
      <c r="FX42" s="79"/>
      <c r="FY42" s="79"/>
    </row>
    <row r="43" spans="1:206" ht="15.5">
      <c r="A43" s="134" t="s">
        <v>45</v>
      </c>
      <c r="B43" s="136">
        <v>2947.8400199999996</v>
      </c>
      <c r="C43" s="136">
        <v>6351</v>
      </c>
      <c r="D43" s="136">
        <v>3518</v>
      </c>
      <c r="E43" s="136">
        <v>2525</v>
      </c>
      <c r="F43" s="136">
        <v>2638.5880800000004</v>
      </c>
      <c r="G43" s="136">
        <v>11850.84</v>
      </c>
      <c r="H43" s="136">
        <v>10093</v>
      </c>
      <c r="I43" s="136">
        <v>6845.2520000000004</v>
      </c>
      <c r="J43" s="136">
        <v>3874.7570000000001</v>
      </c>
      <c r="K43" s="136">
        <v>12514</v>
      </c>
      <c r="L43" s="136">
        <v>7817</v>
      </c>
      <c r="M43" s="136">
        <v>5675</v>
      </c>
      <c r="N43" s="136">
        <v>2269</v>
      </c>
      <c r="O43" s="136">
        <v>12578</v>
      </c>
      <c r="P43" s="136">
        <v>10048</v>
      </c>
      <c r="Q43" s="136">
        <v>3376</v>
      </c>
      <c r="R43" s="136">
        <v>1745</v>
      </c>
      <c r="S43" s="136">
        <v>11107</v>
      </c>
      <c r="T43" s="136">
        <v>9044</v>
      </c>
      <c r="U43" s="136">
        <v>2866</v>
      </c>
      <c r="V43" s="136">
        <v>1604</v>
      </c>
      <c r="W43" s="107"/>
      <c r="X43" s="134" t="s">
        <v>45</v>
      </c>
      <c r="Y43" s="136">
        <v>2422</v>
      </c>
      <c r="Z43" s="136">
        <v>6842</v>
      </c>
      <c r="AA43" s="136">
        <v>5120</v>
      </c>
      <c r="AB43" s="136">
        <v>3820</v>
      </c>
      <c r="AC43" s="136">
        <v>2175.1851999999999</v>
      </c>
      <c r="AD43" s="136">
        <v>10303.498</v>
      </c>
      <c r="AE43" s="136">
        <v>9102.6280000000006</v>
      </c>
      <c r="AF43" s="136">
        <v>6296.1949999999997</v>
      </c>
      <c r="AG43" s="136">
        <v>4101</v>
      </c>
      <c r="AH43" s="136">
        <v>12430</v>
      </c>
      <c r="AI43" s="136">
        <v>9308.8860000000004</v>
      </c>
      <c r="AJ43" s="136">
        <v>6800</v>
      </c>
      <c r="AK43" s="136">
        <v>3694</v>
      </c>
      <c r="AL43" s="136">
        <v>9897</v>
      </c>
      <c r="AM43" s="136">
        <v>8421</v>
      </c>
      <c r="AN43" s="136">
        <v>1667</v>
      </c>
      <c r="AO43" s="136">
        <v>803</v>
      </c>
      <c r="AP43" s="136">
        <v>-5616.4049999999997</v>
      </c>
      <c r="AQ43" s="136">
        <v>-6118</v>
      </c>
      <c r="AR43" s="136">
        <v>-6811.9120000000003</v>
      </c>
      <c r="AS43" s="136">
        <v>820.11500000000001</v>
      </c>
      <c r="AT43" s="107"/>
      <c r="AU43" s="134" t="s">
        <v>45</v>
      </c>
      <c r="AV43" s="136">
        <v>61159.922137586567</v>
      </c>
      <c r="AW43" s="136">
        <v>90469.449307586881</v>
      </c>
      <c r="AX43" s="136">
        <v>43352.47810697338</v>
      </c>
      <c r="AY43" s="136">
        <v>38486.928500920221</v>
      </c>
      <c r="AZ43" s="136">
        <v>52265.03874668527</v>
      </c>
      <c r="BA43" s="136">
        <v>195138.595</v>
      </c>
      <c r="BB43" s="136">
        <v>209434.81400000001</v>
      </c>
      <c r="BC43" s="136">
        <v>150492.772</v>
      </c>
      <c r="BD43" s="136">
        <v>92163.199999999997</v>
      </c>
      <c r="BE43" s="136">
        <v>264638.27100000001</v>
      </c>
      <c r="BF43" s="136">
        <v>189184.38</v>
      </c>
      <c r="BG43" s="136">
        <v>132235.9</v>
      </c>
      <c r="BH43" s="136">
        <v>67812.7</v>
      </c>
      <c r="BI43" s="136">
        <v>270951.93800000002</v>
      </c>
      <c r="BJ43" s="136">
        <v>231403.962</v>
      </c>
      <c r="BK43" s="136">
        <v>50102.917000000001</v>
      </c>
      <c r="BL43" s="136">
        <v>27073.339</v>
      </c>
      <c r="BM43" s="136">
        <v>213353.9</v>
      </c>
      <c r="BN43" s="136">
        <v>189617.731</v>
      </c>
      <c r="BO43" s="136">
        <v>7269.143</v>
      </c>
      <c r="BP43" s="71"/>
      <c r="BQ43" s="134" t="s">
        <v>45</v>
      </c>
      <c r="BR43" s="136">
        <v>-285.54586000000006</v>
      </c>
      <c r="BS43" s="136">
        <v>3</v>
      </c>
      <c r="BT43" s="136">
        <v>-318</v>
      </c>
      <c r="BU43" s="136">
        <v>-73</v>
      </c>
      <c r="BV43" s="136">
        <v>-1</v>
      </c>
      <c r="BW43" s="71"/>
      <c r="BX43" s="134" t="s">
        <v>45</v>
      </c>
      <c r="BY43" s="136">
        <v>-309.06071500000007</v>
      </c>
      <c r="BZ43" s="136">
        <v>98</v>
      </c>
      <c r="CA43" s="136">
        <v>-421</v>
      </c>
      <c r="CB43" s="136">
        <v>-151</v>
      </c>
      <c r="CC43" s="136">
        <v>-5</v>
      </c>
      <c r="CD43" s="71"/>
      <c r="CE43" s="134" t="s">
        <v>45</v>
      </c>
      <c r="CF43" s="136">
        <v>-477.23071500000054</v>
      </c>
      <c r="CG43" s="136">
        <v>372</v>
      </c>
      <c r="CH43" s="136">
        <v>-237</v>
      </c>
      <c r="CI43" s="71"/>
      <c r="CJ43" s="134" t="s">
        <v>45</v>
      </c>
      <c r="CK43" s="136">
        <v>3939.019533174348</v>
      </c>
      <c r="CL43" s="136">
        <v>976.10248678052108</v>
      </c>
      <c r="CM43" s="71"/>
      <c r="CN43" s="134" t="s">
        <v>176</v>
      </c>
      <c r="CO43" s="136">
        <v>2947.8400199999996</v>
      </c>
      <c r="CP43" s="136">
        <v>6351</v>
      </c>
      <c r="CQ43" s="136">
        <v>3518</v>
      </c>
      <c r="CR43" s="136">
        <v>2525</v>
      </c>
      <c r="CS43" s="136">
        <v>2638.5880800000004</v>
      </c>
      <c r="CT43" s="136">
        <v>11850.84</v>
      </c>
      <c r="CU43" s="136">
        <v>10093</v>
      </c>
      <c r="CV43" s="136">
        <v>6845.2520000000004</v>
      </c>
      <c r="CW43" s="136">
        <v>3874.7570000000001</v>
      </c>
      <c r="CX43" s="136">
        <v>12514</v>
      </c>
      <c r="CY43" s="136">
        <v>7817</v>
      </c>
      <c r="CZ43" s="136">
        <v>5675</v>
      </c>
      <c r="DA43" s="136">
        <v>2269</v>
      </c>
      <c r="DB43" s="136">
        <v>12578</v>
      </c>
      <c r="DC43" s="136">
        <v>10048</v>
      </c>
      <c r="DD43" s="136">
        <v>3376</v>
      </c>
      <c r="DE43" s="136">
        <v>1745</v>
      </c>
      <c r="DF43" s="136">
        <v>11107</v>
      </c>
      <c r="DG43" s="136">
        <v>9044</v>
      </c>
      <c r="DH43" s="136">
        <v>2866</v>
      </c>
      <c r="DI43" s="136">
        <v>1604</v>
      </c>
      <c r="DJ43" s="106"/>
      <c r="DK43" s="134" t="s">
        <v>176</v>
      </c>
      <c r="DL43" s="136">
        <v>2422</v>
      </c>
      <c r="DM43" s="136">
        <v>6842</v>
      </c>
      <c r="DN43" s="136">
        <v>5120</v>
      </c>
      <c r="DO43" s="136">
        <v>3820</v>
      </c>
      <c r="DP43" s="136">
        <v>2175.1851999999999</v>
      </c>
      <c r="DQ43" s="136">
        <v>10303.498</v>
      </c>
      <c r="DR43" s="136">
        <v>9102.6280000000006</v>
      </c>
      <c r="DS43" s="136">
        <v>6296.1949999999997</v>
      </c>
      <c r="DT43" s="136">
        <v>4101</v>
      </c>
      <c r="DU43" s="136">
        <v>12430</v>
      </c>
      <c r="DV43" s="136">
        <v>9308.8860000000004</v>
      </c>
      <c r="DW43" s="136">
        <v>6800</v>
      </c>
      <c r="DX43" s="136">
        <v>3694</v>
      </c>
      <c r="DY43" s="136">
        <v>9897</v>
      </c>
      <c r="DZ43" s="136">
        <v>8421</v>
      </c>
      <c r="EA43" s="136">
        <v>1667</v>
      </c>
      <c r="EB43" s="136">
        <v>803</v>
      </c>
      <c r="EC43" s="136">
        <v>-5616.4049999999997</v>
      </c>
      <c r="ED43" s="136">
        <v>-6118</v>
      </c>
      <c r="EE43" s="136">
        <v>-6811.9120000000003</v>
      </c>
      <c r="EF43" s="136">
        <v>820.11500000000001</v>
      </c>
      <c r="EG43" s="107"/>
      <c r="EH43" s="134" t="s">
        <v>176</v>
      </c>
      <c r="EI43" s="136">
        <v>61159.922137586567</v>
      </c>
      <c r="EJ43" s="136">
        <v>90469.449307586881</v>
      </c>
      <c r="EK43" s="136">
        <v>43352.47810697338</v>
      </c>
      <c r="EL43" s="136">
        <v>38486.928500920221</v>
      </c>
      <c r="EM43" s="136">
        <v>52265.03874668527</v>
      </c>
      <c r="EN43" s="136">
        <v>195138.595</v>
      </c>
      <c r="EO43" s="136">
        <v>209434.81400000001</v>
      </c>
      <c r="EP43" s="136">
        <v>150492.772</v>
      </c>
      <c r="EQ43" s="136">
        <v>92163.199999999997</v>
      </c>
      <c r="ER43" s="136">
        <v>264638.27100000001</v>
      </c>
      <c r="ES43" s="136">
        <v>189184.38</v>
      </c>
      <c r="ET43" s="136">
        <v>132235.9</v>
      </c>
      <c r="EU43" s="136">
        <v>67812.7</v>
      </c>
      <c r="EV43" s="136">
        <v>270951.93800000002</v>
      </c>
      <c r="EW43" s="136">
        <v>231403.962</v>
      </c>
      <c r="EX43" s="136">
        <v>50102.917000000001</v>
      </c>
      <c r="EY43" s="136">
        <v>27073.339</v>
      </c>
      <c r="EZ43" s="136">
        <v>213353.9</v>
      </c>
      <c r="FA43" s="136">
        <v>189617.731</v>
      </c>
      <c r="FB43" s="136">
        <v>7269.143</v>
      </c>
      <c r="FC43" s="71"/>
      <c r="FD43" s="134" t="s">
        <v>176</v>
      </c>
      <c r="FE43" s="136">
        <v>-285.54586000000006</v>
      </c>
      <c r="FF43" s="136">
        <v>3</v>
      </c>
      <c r="FG43" s="136">
        <v>-318</v>
      </c>
      <c r="FH43" s="136">
        <v>-73</v>
      </c>
      <c r="FI43" s="136">
        <v>-1</v>
      </c>
      <c r="FJ43" s="71"/>
      <c r="FK43" s="134" t="s">
        <v>176</v>
      </c>
      <c r="FL43" s="136">
        <v>-309.06071500000007</v>
      </c>
      <c r="FM43" s="136">
        <v>98</v>
      </c>
      <c r="FN43" s="136">
        <v>-421</v>
      </c>
      <c r="FO43" s="136">
        <v>-151</v>
      </c>
      <c r="FP43" s="136">
        <v>-5</v>
      </c>
      <c r="FQ43" s="71"/>
      <c r="FR43" s="134" t="s">
        <v>176</v>
      </c>
      <c r="FS43" s="136">
        <v>-477.23071500000054</v>
      </c>
      <c r="FT43" s="136">
        <v>372</v>
      </c>
      <c r="FU43" s="136">
        <v>-237</v>
      </c>
      <c r="FV43" s="71"/>
      <c r="FW43" s="134" t="s">
        <v>176</v>
      </c>
      <c r="FX43" s="136">
        <v>3939.019533174348</v>
      </c>
      <c r="FY43" s="136">
        <v>976.10248678052108</v>
      </c>
    </row>
    <row r="44" spans="1:206" ht="15.5">
      <c r="A44" s="132" t="s">
        <v>24</v>
      </c>
      <c r="B44" s="131">
        <v>-1000</v>
      </c>
      <c r="C44" s="131">
        <v>-566</v>
      </c>
      <c r="D44" s="131">
        <v>-1189</v>
      </c>
      <c r="E44" s="131">
        <v>-854</v>
      </c>
      <c r="F44" s="131">
        <v>-895</v>
      </c>
      <c r="G44" s="131">
        <v>-3910</v>
      </c>
      <c r="H44" s="131">
        <v>-3312</v>
      </c>
      <c r="I44" s="131">
        <v>-2211</v>
      </c>
      <c r="J44" s="131">
        <v>-1315</v>
      </c>
      <c r="K44" s="131">
        <v>-2746</v>
      </c>
      <c r="L44" s="131">
        <v>-1857</v>
      </c>
      <c r="M44" s="131">
        <v>-1283</v>
      </c>
      <c r="N44" s="131">
        <v>-540</v>
      </c>
      <c r="O44" s="131">
        <v>-1009</v>
      </c>
      <c r="P44" s="131">
        <v>-761</v>
      </c>
      <c r="Q44" s="131">
        <v>-378</v>
      </c>
      <c r="R44" s="131">
        <v>-199</v>
      </c>
      <c r="S44" s="131">
        <v>-6795</v>
      </c>
      <c r="T44" s="131">
        <v>-582</v>
      </c>
      <c r="U44" s="131">
        <v>-236</v>
      </c>
      <c r="V44" s="131">
        <v>-134</v>
      </c>
      <c r="W44" s="106"/>
      <c r="X44" s="132" t="s">
        <v>24</v>
      </c>
      <c r="Y44" s="131">
        <v>-529</v>
      </c>
      <c r="Z44" s="131">
        <v>-1604</v>
      </c>
      <c r="AA44" s="131">
        <v>-1148</v>
      </c>
      <c r="AB44" s="131">
        <v>-916</v>
      </c>
      <c r="AC44" s="131">
        <v>-528</v>
      </c>
      <c r="AD44" s="131">
        <v>-2763</v>
      </c>
      <c r="AE44" s="131">
        <v>-2449</v>
      </c>
      <c r="AF44" s="131">
        <v>-1857</v>
      </c>
      <c r="AG44" s="131">
        <v>-1214</v>
      </c>
      <c r="AH44" s="131">
        <v>-3884</v>
      </c>
      <c r="AI44" s="131">
        <v>-2947</v>
      </c>
      <c r="AJ44" s="131">
        <v>-2270</v>
      </c>
      <c r="AK44" s="131">
        <v>-1278</v>
      </c>
      <c r="AL44" s="131">
        <v>-2862</v>
      </c>
      <c r="AM44" s="131">
        <v>-2599</v>
      </c>
      <c r="AN44" s="131">
        <v>-368</v>
      </c>
      <c r="AO44" s="131">
        <v>-159</v>
      </c>
      <c r="AP44" s="131">
        <v>2370.52</v>
      </c>
      <c r="AQ44" s="131">
        <v>2524</v>
      </c>
      <c r="AR44" s="131">
        <v>2699.5549999999998</v>
      </c>
      <c r="AS44" s="131">
        <v>222</v>
      </c>
      <c r="AT44" s="106"/>
      <c r="AU44" s="132" t="s">
        <v>24</v>
      </c>
      <c r="AV44" s="131">
        <v>-5384.0106825044822</v>
      </c>
      <c r="AW44" s="131">
        <v>66381.084693194134</v>
      </c>
      <c r="AX44" s="131">
        <v>22132.78137725962</v>
      </c>
      <c r="AY44" s="131">
        <v>13229.615304449093</v>
      </c>
      <c r="AZ44" s="131">
        <v>-3327.7476543650555</v>
      </c>
      <c r="BA44" s="131">
        <v>-15393.951999999999</v>
      </c>
      <c r="BB44" s="131">
        <v>-39676.063999999998</v>
      </c>
      <c r="BC44" s="131">
        <v>-30497.019</v>
      </c>
      <c r="BD44" s="131">
        <v>-20921.5</v>
      </c>
      <c r="BE44" s="131">
        <v>-79622.123000000007</v>
      </c>
      <c r="BF44" s="131">
        <v>-55290.84</v>
      </c>
      <c r="BG44" s="131">
        <v>-22906.31</v>
      </c>
      <c r="BH44" s="131">
        <v>-13163.328</v>
      </c>
      <c r="BI44" s="131">
        <v>-26540.502</v>
      </c>
      <c r="BJ44" s="131">
        <v>-27454.583999999999</v>
      </c>
      <c r="BK44" s="131">
        <v>-6129.6149999999998</v>
      </c>
      <c r="BL44" s="131">
        <v>-3312.1729999999998</v>
      </c>
      <c r="BM44" s="131">
        <v>-35401</v>
      </c>
      <c r="BN44" s="131">
        <v>-40745.305999999997</v>
      </c>
      <c r="BO44" s="131">
        <v>-99.293000000000006</v>
      </c>
      <c r="BP44" s="68"/>
      <c r="BQ44" s="132" t="s">
        <v>24</v>
      </c>
      <c r="BR44" s="131">
        <v>74.057715000000002</v>
      </c>
      <c r="BS44" s="131">
        <v>-143</v>
      </c>
      <c r="BT44" s="131">
        <v>-4</v>
      </c>
      <c r="BU44" s="131">
        <v>-1</v>
      </c>
      <c r="BV44" s="131">
        <v>0</v>
      </c>
      <c r="BW44" s="68"/>
      <c r="BX44" s="132" t="s">
        <v>24</v>
      </c>
      <c r="BY44" s="131">
        <v>109.99751500000001</v>
      </c>
      <c r="BZ44" s="131">
        <v>-208</v>
      </c>
      <c r="CA44" s="131">
        <v>-5</v>
      </c>
      <c r="CB44" s="131">
        <v>-2</v>
      </c>
      <c r="CC44" s="131">
        <v>0</v>
      </c>
      <c r="CD44" s="68"/>
      <c r="CE44" s="132" t="s">
        <v>24</v>
      </c>
      <c r="CF44" s="131">
        <v>174.850605</v>
      </c>
      <c r="CG44" s="131">
        <v>-316</v>
      </c>
      <c r="CH44" s="131">
        <v>-2</v>
      </c>
      <c r="CI44" s="68"/>
      <c r="CJ44" s="132" t="s">
        <v>24</v>
      </c>
      <c r="CK44" s="131">
        <v>-239.34848310000001</v>
      </c>
      <c r="CL44" s="131">
        <v>-78.015718499999991</v>
      </c>
      <c r="CM44" s="68"/>
      <c r="CN44" s="132" t="s">
        <v>66</v>
      </c>
      <c r="CO44" s="131">
        <v>-1000</v>
      </c>
      <c r="CP44" s="131">
        <v>-566</v>
      </c>
      <c r="CQ44" s="131">
        <v>-1189</v>
      </c>
      <c r="CR44" s="131">
        <v>-854</v>
      </c>
      <c r="CS44" s="131">
        <v>-895</v>
      </c>
      <c r="CT44" s="131">
        <v>-3910</v>
      </c>
      <c r="CU44" s="131">
        <v>-3312</v>
      </c>
      <c r="CV44" s="131">
        <v>-2211</v>
      </c>
      <c r="CW44" s="131">
        <v>-1315</v>
      </c>
      <c r="CX44" s="131">
        <v>-2746</v>
      </c>
      <c r="CY44" s="131">
        <v>-1857</v>
      </c>
      <c r="CZ44" s="131">
        <v>-1283</v>
      </c>
      <c r="DA44" s="131">
        <v>-540</v>
      </c>
      <c r="DB44" s="131">
        <v>-1009</v>
      </c>
      <c r="DC44" s="131">
        <v>-761</v>
      </c>
      <c r="DD44" s="131">
        <v>-378</v>
      </c>
      <c r="DE44" s="131">
        <v>-199</v>
      </c>
      <c r="DF44" s="131">
        <v>-6795</v>
      </c>
      <c r="DG44" s="131">
        <v>-582</v>
      </c>
      <c r="DH44" s="131">
        <v>-236</v>
      </c>
      <c r="DI44" s="131">
        <v>-134</v>
      </c>
      <c r="DJ44" s="106"/>
      <c r="DK44" s="132" t="s">
        <v>66</v>
      </c>
      <c r="DL44" s="131">
        <v>-529</v>
      </c>
      <c r="DM44" s="131">
        <v>-1604</v>
      </c>
      <c r="DN44" s="131">
        <v>-1148</v>
      </c>
      <c r="DO44" s="131">
        <v>-916</v>
      </c>
      <c r="DP44" s="131">
        <v>-528</v>
      </c>
      <c r="DQ44" s="131">
        <v>-2763</v>
      </c>
      <c r="DR44" s="131">
        <v>-2449</v>
      </c>
      <c r="DS44" s="131">
        <v>-1857</v>
      </c>
      <c r="DT44" s="131">
        <v>-1214</v>
      </c>
      <c r="DU44" s="131">
        <v>-3884</v>
      </c>
      <c r="DV44" s="131">
        <v>-2947</v>
      </c>
      <c r="DW44" s="131">
        <v>-2270</v>
      </c>
      <c r="DX44" s="131">
        <v>-1278</v>
      </c>
      <c r="DY44" s="131">
        <v>-2862</v>
      </c>
      <c r="DZ44" s="131">
        <v>-2599</v>
      </c>
      <c r="EA44" s="131">
        <v>-368</v>
      </c>
      <c r="EB44" s="131">
        <v>-159</v>
      </c>
      <c r="EC44" s="131">
        <v>2370.52</v>
      </c>
      <c r="ED44" s="131">
        <v>2524</v>
      </c>
      <c r="EE44" s="131">
        <v>2699.5549999999998</v>
      </c>
      <c r="EF44" s="131">
        <v>222</v>
      </c>
      <c r="EG44" s="106"/>
      <c r="EH44" s="132" t="s">
        <v>66</v>
      </c>
      <c r="EI44" s="131">
        <v>-5384.0106825044822</v>
      </c>
      <c r="EJ44" s="131">
        <v>66381.084693194134</v>
      </c>
      <c r="EK44" s="131">
        <v>22132.78137725962</v>
      </c>
      <c r="EL44" s="131">
        <v>13229.615304449093</v>
      </c>
      <c r="EM44" s="131">
        <v>-3327.7476543650555</v>
      </c>
      <c r="EN44" s="131">
        <v>-15393.951999999999</v>
      </c>
      <c r="EO44" s="131">
        <v>-39676.063999999998</v>
      </c>
      <c r="EP44" s="131">
        <v>-30497.019</v>
      </c>
      <c r="EQ44" s="131">
        <v>-20921.5</v>
      </c>
      <c r="ER44" s="131">
        <v>-79622.123000000007</v>
      </c>
      <c r="ES44" s="131">
        <v>-55290.84</v>
      </c>
      <c r="ET44" s="131">
        <v>-22906.31</v>
      </c>
      <c r="EU44" s="131">
        <v>-13163.328</v>
      </c>
      <c r="EV44" s="131">
        <v>-26540.502</v>
      </c>
      <c r="EW44" s="131">
        <v>-27454.583999999999</v>
      </c>
      <c r="EX44" s="131">
        <v>-6129.6149999999998</v>
      </c>
      <c r="EY44" s="131">
        <v>-3312.1729999999998</v>
      </c>
      <c r="EZ44" s="131">
        <v>-35401</v>
      </c>
      <c r="FA44" s="131">
        <v>-40745.305999999997</v>
      </c>
      <c r="FB44" s="131">
        <v>-99.293000000000006</v>
      </c>
      <c r="FC44" s="68"/>
      <c r="FD44" s="132" t="s">
        <v>66</v>
      </c>
      <c r="FE44" s="131">
        <v>74.057715000000002</v>
      </c>
      <c r="FF44" s="131">
        <v>-143</v>
      </c>
      <c r="FG44" s="131">
        <v>-4</v>
      </c>
      <c r="FH44" s="131">
        <v>-1</v>
      </c>
      <c r="FI44" s="131">
        <v>0</v>
      </c>
      <c r="FJ44" s="68"/>
      <c r="FK44" s="132" t="s">
        <v>66</v>
      </c>
      <c r="FL44" s="131">
        <v>109.99751500000001</v>
      </c>
      <c r="FM44" s="131">
        <v>-208</v>
      </c>
      <c r="FN44" s="131">
        <v>-5</v>
      </c>
      <c r="FO44" s="131">
        <v>-2</v>
      </c>
      <c r="FP44" s="131">
        <v>0</v>
      </c>
      <c r="FQ44" s="68"/>
      <c r="FR44" s="132" t="s">
        <v>66</v>
      </c>
      <c r="FS44" s="131">
        <v>174.850605</v>
      </c>
      <c r="FT44" s="131">
        <v>-316</v>
      </c>
      <c r="FU44" s="131">
        <v>-2</v>
      </c>
      <c r="FV44" s="68"/>
      <c r="FW44" s="132" t="s">
        <v>66</v>
      </c>
      <c r="FX44" s="131">
        <v>-239.34848310000001</v>
      </c>
      <c r="FY44" s="131">
        <v>-78.015718499999991</v>
      </c>
    </row>
    <row r="45" spans="1:206" ht="15.75" customHeight="1">
      <c r="A45" s="27"/>
      <c r="B45" s="66"/>
      <c r="C45" s="66"/>
      <c r="D45" s="66"/>
      <c r="E45" s="66"/>
      <c r="F45" s="66"/>
      <c r="G45" s="66"/>
      <c r="H45" s="66"/>
      <c r="I45" s="66"/>
      <c r="J45" s="66"/>
      <c r="K45" s="66"/>
      <c r="L45" s="66"/>
      <c r="M45" s="66"/>
      <c r="N45" s="66"/>
      <c r="O45" s="66"/>
      <c r="P45" s="66"/>
      <c r="Q45" s="66"/>
      <c r="R45" s="66"/>
      <c r="S45" s="66"/>
      <c r="T45" s="66"/>
      <c r="U45" s="66"/>
      <c r="V45" s="66"/>
      <c r="W45" s="106"/>
      <c r="X45" s="27"/>
      <c r="Y45" s="66"/>
      <c r="Z45" s="66"/>
      <c r="AA45" s="66"/>
      <c r="AB45" s="66"/>
      <c r="AC45" s="66"/>
      <c r="AD45" s="66"/>
      <c r="AE45" s="66"/>
      <c r="AF45" s="66"/>
      <c r="AG45" s="66"/>
      <c r="AH45" s="66"/>
      <c r="AI45" s="66"/>
      <c r="AJ45" s="66"/>
      <c r="AK45" s="66"/>
      <c r="AL45" s="66"/>
      <c r="AM45" s="66"/>
      <c r="AN45" s="66"/>
      <c r="AO45" s="66"/>
      <c r="AP45" s="66"/>
      <c r="AQ45" s="66"/>
      <c r="AR45" s="66"/>
      <c r="AS45" s="66"/>
      <c r="AT45" s="106"/>
      <c r="AU45" s="27"/>
      <c r="AV45" s="66"/>
      <c r="AW45" s="66"/>
      <c r="AX45" s="66"/>
      <c r="AY45" s="66"/>
      <c r="AZ45" s="66"/>
      <c r="BA45" s="66"/>
      <c r="BB45" s="66"/>
      <c r="BC45" s="66"/>
      <c r="BD45" s="66"/>
      <c r="BE45" s="66"/>
      <c r="BF45" s="66"/>
      <c r="BG45" s="66"/>
      <c r="BH45" s="66"/>
      <c r="BI45" s="66"/>
      <c r="BJ45" s="66"/>
      <c r="BK45" s="66"/>
      <c r="BL45" s="66"/>
      <c r="BM45" s="66"/>
      <c r="BN45" s="66"/>
      <c r="BO45" s="66"/>
      <c r="BP45" s="68"/>
      <c r="BQ45" s="27"/>
      <c r="BR45" s="66"/>
      <c r="BS45" s="66"/>
      <c r="BT45" s="66"/>
      <c r="BU45" s="66"/>
      <c r="BV45" s="66"/>
      <c r="BW45" s="68"/>
      <c r="BX45" s="27"/>
      <c r="BY45" s="66"/>
      <c r="BZ45" s="66"/>
      <c r="CA45" s="66"/>
      <c r="CB45" s="66"/>
      <c r="CC45" s="66"/>
      <c r="CD45" s="68"/>
      <c r="CE45" s="27"/>
      <c r="CF45" s="66"/>
      <c r="CG45" s="66"/>
      <c r="CH45" s="66"/>
      <c r="CI45" s="68"/>
      <c r="CJ45" s="27"/>
      <c r="CK45" s="66"/>
      <c r="CL45" s="66"/>
      <c r="CM45" s="68"/>
      <c r="CN45" s="27"/>
      <c r="CO45" s="66">
        <v>0</v>
      </c>
      <c r="CP45" s="66">
        <v>0</v>
      </c>
      <c r="CQ45" s="66">
        <v>0</v>
      </c>
      <c r="CR45" s="66">
        <v>0</v>
      </c>
      <c r="CS45" s="66"/>
      <c r="CT45" s="66"/>
      <c r="CU45" s="66"/>
      <c r="CV45" s="66"/>
      <c r="CW45" s="66"/>
      <c r="CX45" s="66"/>
      <c r="CY45" s="66"/>
      <c r="CZ45" s="66"/>
      <c r="DA45" s="66"/>
      <c r="DB45" s="66"/>
      <c r="DC45" s="66"/>
      <c r="DD45" s="66"/>
      <c r="DE45" s="66"/>
      <c r="DF45" s="66"/>
      <c r="DG45" s="66"/>
      <c r="DH45" s="66"/>
      <c r="DI45" s="66"/>
      <c r="DJ45" s="106"/>
      <c r="DK45" s="27"/>
      <c r="DL45" s="66">
        <v>0</v>
      </c>
      <c r="DM45" s="66">
        <v>0</v>
      </c>
      <c r="DN45" s="66">
        <v>0</v>
      </c>
      <c r="DO45" s="66">
        <v>0</v>
      </c>
      <c r="DP45" s="66"/>
      <c r="DQ45" s="66"/>
      <c r="DR45" s="66"/>
      <c r="DS45" s="66"/>
      <c r="DT45" s="66"/>
      <c r="DU45" s="66"/>
      <c r="DV45" s="66"/>
      <c r="DW45" s="66"/>
      <c r="DX45" s="66"/>
      <c r="DY45" s="66"/>
      <c r="DZ45" s="66"/>
      <c r="EA45" s="66"/>
      <c r="EB45" s="66"/>
      <c r="EC45" s="66"/>
      <c r="ED45" s="66"/>
      <c r="EE45" s="66"/>
      <c r="EF45" s="66"/>
      <c r="EG45" s="106"/>
      <c r="EH45" s="27"/>
      <c r="EI45" s="66">
        <v>0</v>
      </c>
      <c r="EJ45" s="66">
        <v>0</v>
      </c>
      <c r="EK45" s="66">
        <v>0</v>
      </c>
      <c r="EL45" s="66">
        <v>0</v>
      </c>
      <c r="EM45" s="66"/>
      <c r="EN45" s="66"/>
      <c r="EO45" s="66"/>
      <c r="EP45" s="66"/>
      <c r="EQ45" s="66"/>
      <c r="ER45" s="66"/>
      <c r="ES45" s="66"/>
      <c r="ET45" s="66"/>
      <c r="EU45" s="66"/>
      <c r="EV45" s="66"/>
      <c r="EW45" s="66"/>
      <c r="EX45" s="66"/>
      <c r="EY45" s="66"/>
      <c r="EZ45" s="66"/>
      <c r="FA45" s="66"/>
      <c r="FB45" s="66"/>
      <c r="FC45" s="68"/>
      <c r="FD45" s="27"/>
      <c r="FE45" s="66"/>
      <c r="FF45" s="66"/>
      <c r="FG45" s="66"/>
      <c r="FH45" s="66"/>
      <c r="FI45" s="66"/>
      <c r="FJ45" s="68"/>
      <c r="FK45" s="27"/>
      <c r="FL45" s="66"/>
      <c r="FM45" s="66"/>
      <c r="FN45" s="66"/>
      <c r="FO45" s="66"/>
      <c r="FP45" s="66"/>
      <c r="FQ45" s="68"/>
      <c r="FR45" s="27"/>
      <c r="FS45" s="66"/>
      <c r="FT45" s="66"/>
      <c r="FU45" s="66"/>
      <c r="FV45" s="68"/>
      <c r="FW45" s="27"/>
      <c r="FX45" s="66"/>
      <c r="FY45" s="66"/>
    </row>
    <row r="46" spans="1:206" s="153" customFormat="1" ht="15.5">
      <c r="A46" s="139" t="s">
        <v>230</v>
      </c>
      <c r="B46" s="140">
        <v>1947.8400199999996</v>
      </c>
      <c r="C46" s="140">
        <v>5785</v>
      </c>
      <c r="D46" s="140">
        <v>2329</v>
      </c>
      <c r="E46" s="140">
        <v>1671</v>
      </c>
      <c r="F46" s="140">
        <v>1743.5880800000004</v>
      </c>
      <c r="G46" s="140">
        <v>7940.84</v>
      </c>
      <c r="H46" s="140">
        <v>6781</v>
      </c>
      <c r="I46" s="140">
        <v>4634.2520000000004</v>
      </c>
      <c r="J46" s="140">
        <v>2559.7570000000001</v>
      </c>
      <c r="K46" s="140">
        <v>9768</v>
      </c>
      <c r="L46" s="140">
        <v>5960</v>
      </c>
      <c r="M46" s="140">
        <v>4392</v>
      </c>
      <c r="N46" s="140">
        <v>1729</v>
      </c>
      <c r="O46" s="140">
        <v>11569</v>
      </c>
      <c r="P46" s="140">
        <v>9287</v>
      </c>
      <c r="Q46" s="140">
        <v>2998</v>
      </c>
      <c r="R46" s="140">
        <v>1546</v>
      </c>
      <c r="S46" s="140">
        <v>4312</v>
      </c>
      <c r="T46" s="140">
        <v>8462</v>
      </c>
      <c r="U46" s="140">
        <v>2630</v>
      </c>
      <c r="V46" s="140">
        <v>1470</v>
      </c>
      <c r="W46" s="107"/>
      <c r="X46" s="139" t="s">
        <v>230</v>
      </c>
      <c r="Y46" s="140">
        <v>1893</v>
      </c>
      <c r="Z46" s="140">
        <v>5238</v>
      </c>
      <c r="AA46" s="140">
        <v>3972</v>
      </c>
      <c r="AB46" s="140">
        <v>2904</v>
      </c>
      <c r="AC46" s="140">
        <v>1647.1851999999999</v>
      </c>
      <c r="AD46" s="140">
        <v>7540.4979999999996</v>
      </c>
      <c r="AE46" s="140">
        <v>6653.6279999999997</v>
      </c>
      <c r="AF46" s="140">
        <v>4439.1949999999997</v>
      </c>
      <c r="AG46" s="140">
        <v>2887</v>
      </c>
      <c r="AH46" s="140">
        <v>8546</v>
      </c>
      <c r="AI46" s="140">
        <v>6361.8860000000004</v>
      </c>
      <c r="AJ46" s="140">
        <v>4530</v>
      </c>
      <c r="AK46" s="140">
        <v>2416</v>
      </c>
      <c r="AL46" s="140">
        <v>7035</v>
      </c>
      <c r="AM46" s="140">
        <v>5822</v>
      </c>
      <c r="AN46" s="140">
        <v>1299</v>
      </c>
      <c r="AO46" s="140">
        <v>644</v>
      </c>
      <c r="AP46" s="140">
        <v>-3246</v>
      </c>
      <c r="AQ46" s="140">
        <v>-3594</v>
      </c>
      <c r="AR46" s="140">
        <v>-4112.3559999999998</v>
      </c>
      <c r="AS46" s="140">
        <v>1042.115</v>
      </c>
      <c r="AT46" s="107"/>
      <c r="AU46" s="139" t="s">
        <v>230</v>
      </c>
      <c r="AV46" s="140">
        <v>55775.911455082081</v>
      </c>
      <c r="AW46" s="140">
        <v>156850.53400078102</v>
      </c>
      <c r="AX46" s="140">
        <v>65485.259484233</v>
      </c>
      <c r="AY46" s="140">
        <v>51716.543805369314</v>
      </c>
      <c r="AZ46" s="140">
        <v>48937.291092320214</v>
      </c>
      <c r="BA46" s="140">
        <v>220448.64199999999</v>
      </c>
      <c r="BB46" s="140">
        <v>169758.75</v>
      </c>
      <c r="BC46" s="140">
        <v>119995.753</v>
      </c>
      <c r="BD46" s="140">
        <v>71241.7</v>
      </c>
      <c r="BE46" s="140">
        <v>198612.34400000001</v>
      </c>
      <c r="BF46" s="140">
        <v>133893.53</v>
      </c>
      <c r="BG46" s="140">
        <v>109329.59</v>
      </c>
      <c r="BH46" s="140">
        <v>54649.372000000003</v>
      </c>
      <c r="BI46" s="140">
        <v>244411.43599999999</v>
      </c>
      <c r="BJ46" s="140">
        <v>203949.37700000001</v>
      </c>
      <c r="BK46" s="140">
        <v>43973.302000000003</v>
      </c>
      <c r="BL46" s="140">
        <v>23761.166000000001</v>
      </c>
      <c r="BM46" s="140">
        <v>177953</v>
      </c>
      <c r="BN46" s="140">
        <v>148872.42499999999</v>
      </c>
      <c r="BO46" s="140">
        <v>7169.85</v>
      </c>
      <c r="BP46" s="160"/>
      <c r="BQ46" s="139" t="s">
        <v>230</v>
      </c>
      <c r="BR46" s="140">
        <v>-211.48814500000006</v>
      </c>
      <c r="BS46" s="140">
        <v>-140</v>
      </c>
      <c r="BT46" s="140">
        <v>-322</v>
      </c>
      <c r="BU46" s="140">
        <v>-74</v>
      </c>
      <c r="BV46" s="140">
        <v>-1</v>
      </c>
      <c r="BW46" s="160"/>
      <c r="BX46" s="139" t="s">
        <v>230</v>
      </c>
      <c r="BY46" s="140">
        <v>-199.06320000000005</v>
      </c>
      <c r="BZ46" s="140">
        <v>-110</v>
      </c>
      <c r="CA46" s="140">
        <v>-426</v>
      </c>
      <c r="CB46" s="140">
        <v>-153</v>
      </c>
      <c r="CC46" s="140">
        <v>-5</v>
      </c>
      <c r="CD46" s="160"/>
      <c r="CE46" s="139" t="s">
        <v>230</v>
      </c>
      <c r="CF46" s="140">
        <v>-302.38011000000051</v>
      </c>
      <c r="CG46" s="140">
        <v>56</v>
      </c>
      <c r="CH46" s="140">
        <v>-239</v>
      </c>
      <c r="CI46" s="160"/>
      <c r="CJ46" s="139" t="s">
        <v>230</v>
      </c>
      <c r="CK46" s="140">
        <v>3699.6710500743479</v>
      </c>
      <c r="CL46" s="140">
        <v>898.08676828052103</v>
      </c>
      <c r="CM46" s="160"/>
      <c r="CN46" s="139" t="s">
        <v>308</v>
      </c>
      <c r="CO46" s="140">
        <v>1947.8400199999996</v>
      </c>
      <c r="CP46" s="140">
        <v>5785</v>
      </c>
      <c r="CQ46" s="140">
        <v>2329</v>
      </c>
      <c r="CR46" s="140">
        <v>1671</v>
      </c>
      <c r="CS46" s="140">
        <v>1743.5880800000004</v>
      </c>
      <c r="CT46" s="140">
        <v>7940.84</v>
      </c>
      <c r="CU46" s="140">
        <v>6781</v>
      </c>
      <c r="CV46" s="140">
        <v>4634.2520000000004</v>
      </c>
      <c r="CW46" s="140">
        <v>2559.7570000000001</v>
      </c>
      <c r="CX46" s="140">
        <v>9768</v>
      </c>
      <c r="CY46" s="140">
        <v>5960</v>
      </c>
      <c r="CZ46" s="140">
        <v>4392</v>
      </c>
      <c r="DA46" s="140">
        <v>1729</v>
      </c>
      <c r="DB46" s="140">
        <v>11569</v>
      </c>
      <c r="DC46" s="140">
        <v>9287</v>
      </c>
      <c r="DD46" s="140">
        <v>2998</v>
      </c>
      <c r="DE46" s="140">
        <v>1546</v>
      </c>
      <c r="DF46" s="140">
        <v>4312</v>
      </c>
      <c r="DG46" s="140">
        <v>8462</v>
      </c>
      <c r="DH46" s="140">
        <v>2630</v>
      </c>
      <c r="DI46" s="140">
        <v>1470</v>
      </c>
      <c r="DJ46" s="106"/>
      <c r="DK46" s="139" t="s">
        <v>308</v>
      </c>
      <c r="DL46" s="140">
        <v>1893</v>
      </c>
      <c r="DM46" s="140">
        <v>5238</v>
      </c>
      <c r="DN46" s="140">
        <v>3972</v>
      </c>
      <c r="DO46" s="140">
        <v>2904</v>
      </c>
      <c r="DP46" s="140">
        <v>1647.1851999999999</v>
      </c>
      <c r="DQ46" s="140">
        <v>7540.4979999999996</v>
      </c>
      <c r="DR46" s="140">
        <v>6653.6279999999997</v>
      </c>
      <c r="DS46" s="140">
        <v>4439.1949999999997</v>
      </c>
      <c r="DT46" s="140">
        <v>2887</v>
      </c>
      <c r="DU46" s="140">
        <v>8546</v>
      </c>
      <c r="DV46" s="140">
        <v>6361.8860000000004</v>
      </c>
      <c r="DW46" s="140">
        <v>4530</v>
      </c>
      <c r="DX46" s="140">
        <v>2416</v>
      </c>
      <c r="DY46" s="140">
        <v>7035</v>
      </c>
      <c r="DZ46" s="140">
        <v>5822</v>
      </c>
      <c r="EA46" s="140">
        <v>1299</v>
      </c>
      <c r="EB46" s="140">
        <v>644</v>
      </c>
      <c r="EC46" s="140">
        <v>-3246</v>
      </c>
      <c r="ED46" s="140">
        <v>-3594</v>
      </c>
      <c r="EE46" s="140">
        <v>-4112.3559999999998</v>
      </c>
      <c r="EF46" s="140">
        <v>1042.115</v>
      </c>
      <c r="EG46" s="107"/>
      <c r="EH46" s="139" t="s">
        <v>308</v>
      </c>
      <c r="EI46" s="140">
        <v>55775.911455082081</v>
      </c>
      <c r="EJ46" s="140">
        <v>156850.53400078102</v>
      </c>
      <c r="EK46" s="140">
        <v>65485.259484233</v>
      </c>
      <c r="EL46" s="140">
        <v>51716.543805369314</v>
      </c>
      <c r="EM46" s="140">
        <v>48937.291092320214</v>
      </c>
      <c r="EN46" s="140">
        <v>220448.64199999999</v>
      </c>
      <c r="EO46" s="140">
        <v>169758.75</v>
      </c>
      <c r="EP46" s="140">
        <v>119995.753</v>
      </c>
      <c r="EQ46" s="140">
        <v>71241.7</v>
      </c>
      <c r="ER46" s="140">
        <v>198612.34400000001</v>
      </c>
      <c r="ES46" s="140">
        <v>133893.53</v>
      </c>
      <c r="ET46" s="140">
        <v>109329.59</v>
      </c>
      <c r="EU46" s="140">
        <v>54649.372000000003</v>
      </c>
      <c r="EV46" s="140">
        <v>244411.43599999999</v>
      </c>
      <c r="EW46" s="140">
        <v>203949.37700000001</v>
      </c>
      <c r="EX46" s="140">
        <v>43973.302000000003</v>
      </c>
      <c r="EY46" s="140">
        <v>23761.166000000001</v>
      </c>
      <c r="EZ46" s="140">
        <v>177953</v>
      </c>
      <c r="FA46" s="140">
        <v>148872.42499999999</v>
      </c>
      <c r="FB46" s="140">
        <v>7169.85</v>
      </c>
      <c r="FC46" s="160"/>
      <c r="FD46" s="139" t="s">
        <v>308</v>
      </c>
      <c r="FE46" s="140">
        <v>-211.48814500000006</v>
      </c>
      <c r="FF46" s="140">
        <v>-140</v>
      </c>
      <c r="FG46" s="140">
        <v>-322</v>
      </c>
      <c r="FH46" s="140">
        <v>-74</v>
      </c>
      <c r="FI46" s="140">
        <v>-1</v>
      </c>
      <c r="FJ46" s="160"/>
      <c r="FK46" s="139" t="s">
        <v>308</v>
      </c>
      <c r="FL46" s="140">
        <v>-199.06320000000005</v>
      </c>
      <c r="FM46" s="140">
        <v>-110</v>
      </c>
      <c r="FN46" s="140">
        <v>-426</v>
      </c>
      <c r="FO46" s="140">
        <v>-153</v>
      </c>
      <c r="FP46" s="140">
        <v>-5</v>
      </c>
      <c r="FQ46" s="160"/>
      <c r="FR46" s="139" t="s">
        <v>308</v>
      </c>
      <c r="FS46" s="140">
        <v>-302.38011000000051</v>
      </c>
      <c r="FT46" s="140">
        <v>56</v>
      </c>
      <c r="FU46" s="140">
        <v>-239</v>
      </c>
      <c r="FV46" s="160"/>
      <c r="FW46" s="139" t="s">
        <v>308</v>
      </c>
      <c r="FX46" s="140">
        <v>3699.6710500743479</v>
      </c>
      <c r="FY46" s="140">
        <v>898.08676828052103</v>
      </c>
      <c r="FZ46"/>
      <c r="GA46"/>
      <c r="GB46"/>
      <c r="GC46"/>
      <c r="GD46"/>
      <c r="GE46"/>
      <c r="GF46"/>
      <c r="GG46"/>
      <c r="GH46"/>
      <c r="GI46"/>
      <c r="GJ46"/>
      <c r="GK46"/>
      <c r="GL46"/>
      <c r="GM46"/>
      <c r="GN46"/>
      <c r="GO46"/>
      <c r="GP46"/>
      <c r="GQ46"/>
      <c r="GR46"/>
      <c r="GS46"/>
      <c r="GT46"/>
      <c r="GU46"/>
      <c r="GV46"/>
      <c r="GW46"/>
      <c r="GX46"/>
    </row>
    <row r="47" spans="1:206" ht="15.5">
      <c r="A47" s="155" t="s">
        <v>13</v>
      </c>
      <c r="B47" s="156">
        <v>3224.8400199999996</v>
      </c>
      <c r="C47" s="156">
        <v>7286</v>
      </c>
      <c r="D47" s="156">
        <v>4211</v>
      </c>
      <c r="E47" s="156">
        <v>3017</v>
      </c>
      <c r="F47" s="156">
        <v>2835.5880800000004</v>
      </c>
      <c r="G47" s="156">
        <v>12453.84</v>
      </c>
      <c r="H47" s="156">
        <v>10417</v>
      </c>
      <c r="I47" s="156">
        <v>6973.2520000000004</v>
      </c>
      <c r="J47" s="156">
        <v>3951.7570000000001</v>
      </c>
      <c r="K47" s="156">
        <v>14167</v>
      </c>
      <c r="L47" s="156">
        <v>9454</v>
      </c>
      <c r="M47" s="156">
        <v>6599</v>
      </c>
      <c r="N47" s="156">
        <v>3053</v>
      </c>
      <c r="O47" s="156">
        <v>13448</v>
      </c>
      <c r="P47" s="156">
        <v>10657</v>
      </c>
      <c r="Q47" s="156">
        <v>3675</v>
      </c>
      <c r="R47" s="156">
        <v>1909</v>
      </c>
      <c r="S47" s="156">
        <v>12557</v>
      </c>
      <c r="T47" s="156">
        <v>10172</v>
      </c>
      <c r="U47" s="156">
        <v>3726</v>
      </c>
      <c r="V47" s="156">
        <v>1892</v>
      </c>
      <c r="W47" s="107"/>
      <c r="X47" s="155" t="s">
        <v>13</v>
      </c>
      <c r="Y47" s="156">
        <v>2404</v>
      </c>
      <c r="Z47" s="156">
        <v>6696</v>
      </c>
      <c r="AA47" s="156">
        <v>5005</v>
      </c>
      <c r="AB47" s="156">
        <v>3728</v>
      </c>
      <c r="AC47" s="156">
        <v>2128.1851999999999</v>
      </c>
      <c r="AD47" s="156">
        <v>10196.498</v>
      </c>
      <c r="AE47" s="156">
        <v>9063.6280000000006</v>
      </c>
      <c r="AF47" s="156">
        <v>6292.1949999999997</v>
      </c>
      <c r="AG47" s="156">
        <v>4105</v>
      </c>
      <c r="AH47" s="156">
        <v>12754</v>
      </c>
      <c r="AI47" s="156">
        <v>9653</v>
      </c>
      <c r="AJ47" s="156">
        <v>7087</v>
      </c>
      <c r="AK47" s="156">
        <v>3916</v>
      </c>
      <c r="AL47" s="156">
        <v>10892</v>
      </c>
      <c r="AM47" s="156">
        <v>9053</v>
      </c>
      <c r="AN47" s="156">
        <v>2113</v>
      </c>
      <c r="AO47" s="156">
        <v>1044</v>
      </c>
      <c r="AP47" s="156">
        <v>-4625.0469999999996</v>
      </c>
      <c r="AQ47" s="156">
        <v>-5379</v>
      </c>
      <c r="AR47" s="156">
        <v>-6318.5529999999999</v>
      </c>
      <c r="AS47" s="156">
        <v>1078.115</v>
      </c>
      <c r="AT47" s="107"/>
      <c r="AU47" s="155" t="s">
        <v>13</v>
      </c>
      <c r="AV47" s="156">
        <v>69313.134984307602</v>
      </c>
      <c r="AW47" s="156">
        <v>135912.41702516054</v>
      </c>
      <c r="AX47" s="156">
        <v>80212.962124865589</v>
      </c>
      <c r="AY47" s="156">
        <v>65062.366298986548</v>
      </c>
      <c r="AZ47" s="156">
        <v>67618.231917387864</v>
      </c>
      <c r="BA47" s="156">
        <v>308973.97899999999</v>
      </c>
      <c r="BB47" s="156">
        <v>265669.65999999997</v>
      </c>
      <c r="BC47" s="156">
        <v>185693.408</v>
      </c>
      <c r="BD47" s="156">
        <v>109759.4</v>
      </c>
      <c r="BE47" s="156">
        <v>355201.62099999998</v>
      </c>
      <c r="BF47" s="156">
        <v>247688.19</v>
      </c>
      <c r="BG47" s="156">
        <v>169292.6</v>
      </c>
      <c r="BH47" s="156">
        <v>85257.823999999993</v>
      </c>
      <c r="BI47" s="156">
        <v>323161.94099999999</v>
      </c>
      <c r="BJ47" s="156">
        <v>265912.52799999999</v>
      </c>
      <c r="BK47" s="156">
        <v>71041.902000000002</v>
      </c>
      <c r="BL47" s="156">
        <v>37216.826999999997</v>
      </c>
      <c r="BM47" s="156">
        <v>235292</v>
      </c>
      <c r="BN47" s="156">
        <v>202369.17800000001</v>
      </c>
      <c r="BO47" s="156">
        <v>9971.6360000000004</v>
      </c>
      <c r="BP47" s="160"/>
      <c r="BQ47" s="155" t="s">
        <v>13</v>
      </c>
      <c r="BR47" s="156">
        <v>-322.54604500000005</v>
      </c>
      <c r="BS47" s="156">
        <v>-25</v>
      </c>
      <c r="BT47" s="156">
        <v>-318</v>
      </c>
      <c r="BU47" s="156">
        <v>-73</v>
      </c>
      <c r="BV47" s="156">
        <v>-1</v>
      </c>
      <c r="BW47" s="160"/>
      <c r="BX47" s="155" t="s">
        <v>13</v>
      </c>
      <c r="BY47" s="156">
        <v>-353.25883500000009</v>
      </c>
      <c r="BZ47" s="156">
        <v>57</v>
      </c>
      <c r="CA47" s="156">
        <v>-420</v>
      </c>
      <c r="CB47" s="156">
        <v>-151</v>
      </c>
      <c r="CC47" s="156">
        <v>-5</v>
      </c>
      <c r="CD47" s="160"/>
      <c r="CE47" s="155" t="s">
        <v>13</v>
      </c>
      <c r="CF47" s="156">
        <v>-510.5442450000005</v>
      </c>
      <c r="CG47" s="156">
        <v>305</v>
      </c>
      <c r="CH47" s="156">
        <v>-237</v>
      </c>
      <c r="CI47" s="160"/>
      <c r="CJ47" s="155" t="s">
        <v>13</v>
      </c>
      <c r="CK47" s="156">
        <v>4740.5428514243486</v>
      </c>
      <c r="CL47" s="156">
        <v>1389.3527129805207</v>
      </c>
      <c r="CM47" s="160"/>
      <c r="CN47" s="155" t="s">
        <v>13</v>
      </c>
      <c r="CO47" s="156">
        <v>3224.8400199999996</v>
      </c>
      <c r="CP47" s="156">
        <v>7286</v>
      </c>
      <c r="CQ47" s="156">
        <v>4211</v>
      </c>
      <c r="CR47" s="156">
        <v>3017</v>
      </c>
      <c r="CS47" s="156">
        <v>2835.5880800000004</v>
      </c>
      <c r="CT47" s="156">
        <v>12453.84</v>
      </c>
      <c r="CU47" s="156">
        <v>10417</v>
      </c>
      <c r="CV47" s="156">
        <v>6973.2520000000004</v>
      </c>
      <c r="CW47" s="156">
        <v>3951.7570000000001</v>
      </c>
      <c r="CX47" s="156">
        <v>14167</v>
      </c>
      <c r="CY47" s="156">
        <v>9454</v>
      </c>
      <c r="CZ47" s="156">
        <v>6599</v>
      </c>
      <c r="DA47" s="156">
        <v>3053</v>
      </c>
      <c r="DB47" s="156">
        <v>13448</v>
      </c>
      <c r="DC47" s="156">
        <v>10657</v>
      </c>
      <c r="DD47" s="156">
        <v>3675</v>
      </c>
      <c r="DE47" s="156">
        <v>1909</v>
      </c>
      <c r="DF47" s="156">
        <v>12557</v>
      </c>
      <c r="DG47" s="156">
        <v>10172</v>
      </c>
      <c r="DH47" s="156">
        <v>3726</v>
      </c>
      <c r="DI47" s="156">
        <v>1892</v>
      </c>
      <c r="DJ47" s="106"/>
      <c r="DK47" s="155" t="s">
        <v>13</v>
      </c>
      <c r="DL47" s="156">
        <v>2404</v>
      </c>
      <c r="DM47" s="156">
        <v>6696</v>
      </c>
      <c r="DN47" s="156">
        <v>5005</v>
      </c>
      <c r="DO47" s="156">
        <v>3728</v>
      </c>
      <c r="DP47" s="156">
        <v>2128.1851999999999</v>
      </c>
      <c r="DQ47" s="156">
        <v>10196.498</v>
      </c>
      <c r="DR47" s="156">
        <v>9063.6280000000006</v>
      </c>
      <c r="DS47" s="156">
        <v>6292.1949999999997</v>
      </c>
      <c r="DT47" s="156">
        <v>4105</v>
      </c>
      <c r="DU47" s="156">
        <v>12754</v>
      </c>
      <c r="DV47" s="156">
        <v>9653</v>
      </c>
      <c r="DW47" s="156">
        <v>7087</v>
      </c>
      <c r="DX47" s="156">
        <v>3916</v>
      </c>
      <c r="DY47" s="156">
        <v>10892</v>
      </c>
      <c r="DZ47" s="156">
        <v>9053</v>
      </c>
      <c r="EA47" s="156">
        <v>2113</v>
      </c>
      <c r="EB47" s="156">
        <v>1044</v>
      </c>
      <c r="EC47" s="156">
        <v>-4625.0469999999996</v>
      </c>
      <c r="ED47" s="156">
        <v>-5379</v>
      </c>
      <c r="EE47" s="156">
        <v>-6318.5529999999999</v>
      </c>
      <c r="EF47" s="156">
        <v>1078.115</v>
      </c>
      <c r="EG47" s="107"/>
      <c r="EH47" s="155" t="s">
        <v>13</v>
      </c>
      <c r="EI47" s="156">
        <v>69313.134984307602</v>
      </c>
      <c r="EJ47" s="156">
        <v>135912.41702516054</v>
      </c>
      <c r="EK47" s="156">
        <v>80212.962124865589</v>
      </c>
      <c r="EL47" s="156">
        <v>65062.366298986548</v>
      </c>
      <c r="EM47" s="156">
        <v>67618.231917387864</v>
      </c>
      <c r="EN47" s="156">
        <v>308973.97899999999</v>
      </c>
      <c r="EO47" s="156">
        <v>265669.65999999997</v>
      </c>
      <c r="EP47" s="156">
        <v>185693.408</v>
      </c>
      <c r="EQ47" s="156">
        <v>109759.4</v>
      </c>
      <c r="ER47" s="156">
        <v>355201.62099999998</v>
      </c>
      <c r="ES47" s="156">
        <v>247688.19</v>
      </c>
      <c r="ET47" s="156">
        <v>169292.6</v>
      </c>
      <c r="EU47" s="156">
        <v>85257.823999999993</v>
      </c>
      <c r="EV47" s="156">
        <v>323161.94099999999</v>
      </c>
      <c r="EW47" s="156">
        <v>265912.52799999999</v>
      </c>
      <c r="EX47" s="156">
        <v>71041.902000000002</v>
      </c>
      <c r="EY47" s="156">
        <v>37216.826999999997</v>
      </c>
      <c r="EZ47" s="156">
        <v>235292</v>
      </c>
      <c r="FA47" s="156">
        <v>202369.17800000001</v>
      </c>
      <c r="FB47" s="156">
        <v>9971.6360000000004</v>
      </c>
      <c r="FC47" s="160"/>
      <c r="FD47" s="155" t="s">
        <v>13</v>
      </c>
      <c r="FE47" s="156">
        <v>-322.54604500000005</v>
      </c>
      <c r="FF47" s="156">
        <v>-25</v>
      </c>
      <c r="FG47" s="156">
        <v>-318</v>
      </c>
      <c r="FH47" s="156">
        <v>-73</v>
      </c>
      <c r="FI47" s="156">
        <v>-1</v>
      </c>
      <c r="FJ47" s="160"/>
      <c r="FK47" s="155" t="s">
        <v>13</v>
      </c>
      <c r="FL47" s="156">
        <v>-353.25883500000009</v>
      </c>
      <c r="FM47" s="156">
        <v>57</v>
      </c>
      <c r="FN47" s="156">
        <v>-420</v>
      </c>
      <c r="FO47" s="156">
        <v>-151</v>
      </c>
      <c r="FP47" s="156">
        <v>-5</v>
      </c>
      <c r="FQ47" s="160"/>
      <c r="FR47" s="155" t="s">
        <v>13</v>
      </c>
      <c r="FS47" s="156">
        <v>-510.5442450000005</v>
      </c>
      <c r="FT47" s="156">
        <v>305</v>
      </c>
      <c r="FU47" s="156">
        <v>-237</v>
      </c>
      <c r="FV47" s="160"/>
      <c r="FW47" s="155" t="s">
        <v>13</v>
      </c>
      <c r="FX47" s="156">
        <v>4740.5428514243486</v>
      </c>
      <c r="FY47" s="156">
        <v>1389.3527129805207</v>
      </c>
    </row>
    <row r="48" spans="1:206" s="153" customFormat="1" ht="15.5">
      <c r="A48" s="139" t="s">
        <v>22</v>
      </c>
      <c r="B48" s="154">
        <v>0.73144863623334644</v>
      </c>
      <c r="C48" s="154">
        <v>0.62066615554987647</v>
      </c>
      <c r="D48" s="154">
        <v>0.5797879664050668</v>
      </c>
      <c r="E48" s="154">
        <v>0.60679806918744972</v>
      </c>
      <c r="F48" s="154">
        <v>0.73599999999999999</v>
      </c>
      <c r="G48" s="154">
        <v>0.47899999999999998</v>
      </c>
      <c r="H48" s="154">
        <v>0.502</v>
      </c>
      <c r="I48" s="154">
        <v>0.502</v>
      </c>
      <c r="J48" s="154">
        <v>0.68400000000000005</v>
      </c>
      <c r="K48" s="154">
        <v>0.77500000000000002</v>
      </c>
      <c r="L48" s="154">
        <v>0.79</v>
      </c>
      <c r="M48" s="154">
        <v>0.81</v>
      </c>
      <c r="N48" s="154">
        <v>0.82699999999999996</v>
      </c>
      <c r="O48" s="154">
        <v>0.83699999999999997</v>
      </c>
      <c r="P48" s="154">
        <v>0.85099999999999998</v>
      </c>
      <c r="Q48" s="154">
        <v>0.752</v>
      </c>
      <c r="R48" s="154">
        <v>0.77700000000000002</v>
      </c>
      <c r="S48" s="154">
        <v>0.83299999999999996</v>
      </c>
      <c r="T48" s="154">
        <v>0.80600000000000005</v>
      </c>
      <c r="U48" s="154">
        <v>0.745</v>
      </c>
      <c r="V48" s="154">
        <v>0.746</v>
      </c>
      <c r="W48" s="103"/>
      <c r="X48" s="139" t="s">
        <v>22</v>
      </c>
      <c r="Y48" s="154">
        <v>0.85187810063784553</v>
      </c>
      <c r="Z48" s="154">
        <v>0.69023811978146588</v>
      </c>
      <c r="AA48" s="154">
        <v>0.71469370269884336</v>
      </c>
      <c r="AB48" s="154">
        <v>0.71637202152190627</v>
      </c>
      <c r="AC48" s="154">
        <v>0.77400000000000002</v>
      </c>
      <c r="AD48" s="154">
        <v>0.748</v>
      </c>
      <c r="AE48" s="154">
        <v>0.79700000000000004</v>
      </c>
      <c r="AF48" s="154">
        <v>0.81599999999999995</v>
      </c>
      <c r="AG48" s="154">
        <v>0.89300000000000002</v>
      </c>
      <c r="AH48" s="154">
        <v>0.81399999999999995</v>
      </c>
      <c r="AI48" s="154">
        <v>0.81599999999999995</v>
      </c>
      <c r="AJ48" s="154">
        <v>0.81100000000000005</v>
      </c>
      <c r="AK48" s="154">
        <v>0.874</v>
      </c>
      <c r="AL48" s="154">
        <v>0.80800000000000005</v>
      </c>
      <c r="AM48" s="154">
        <v>0.85399999999999998</v>
      </c>
      <c r="AN48" s="154">
        <v>0.68799999999999994</v>
      </c>
      <c r="AO48" s="154">
        <v>0.68400000000000005</v>
      </c>
      <c r="AP48" s="154">
        <v>2.0529999999999999</v>
      </c>
      <c r="AQ48" s="154">
        <v>1.4219999999999999</v>
      </c>
      <c r="AR48" s="154">
        <v>1.1879999999999999</v>
      </c>
      <c r="AS48" s="154">
        <v>0.63500000000000001</v>
      </c>
      <c r="AT48" s="103"/>
      <c r="AU48" s="139" t="s">
        <v>22</v>
      </c>
      <c r="AV48" s="154">
        <v>0.84019928546376199</v>
      </c>
      <c r="AW48" s="154">
        <v>0.76028852708003947</v>
      </c>
      <c r="AX48" s="154">
        <v>0.73583838886003006</v>
      </c>
      <c r="AY48" s="154">
        <v>0.77527492136868525</v>
      </c>
      <c r="AZ48" s="154">
        <v>0.88300000000000001</v>
      </c>
      <c r="BA48" s="154">
        <v>0.88</v>
      </c>
      <c r="BB48" s="154">
        <v>0.89200000000000002</v>
      </c>
      <c r="BC48" s="154">
        <v>0.90400000000000003</v>
      </c>
      <c r="BD48" s="154">
        <v>0.92500000000000004</v>
      </c>
      <c r="BE48" s="154">
        <v>0.89100000000000001</v>
      </c>
      <c r="BF48" s="154">
        <v>0.88700000000000001</v>
      </c>
      <c r="BG48" s="154">
        <v>0.88200000000000001</v>
      </c>
      <c r="BH48" s="154">
        <v>0.874</v>
      </c>
      <c r="BI48" s="154">
        <v>0.81100000000000005</v>
      </c>
      <c r="BJ48" s="154">
        <v>0.84899999999999998</v>
      </c>
      <c r="BK48" s="154">
        <v>0.69</v>
      </c>
      <c r="BL48" s="154">
        <v>0.69599999999999995</v>
      </c>
      <c r="BM48" s="154">
        <v>0.84799999999999998</v>
      </c>
      <c r="BN48" s="154">
        <v>0.89400000000000002</v>
      </c>
      <c r="BO48" s="154">
        <v>0.65900000000000003</v>
      </c>
      <c r="BP48" s="161"/>
      <c r="BQ48" s="139" t="s">
        <v>22</v>
      </c>
      <c r="BR48" s="154">
        <v>-0.28523457070529962</v>
      </c>
      <c r="BS48" s="154">
        <v>-5.8795860771401693E-3</v>
      </c>
      <c r="BT48" s="154">
        <v>-1.7966101694915255</v>
      </c>
      <c r="BU48" s="154">
        <v>-0.84883720930232553</v>
      </c>
      <c r="BV48" s="154">
        <v>-1.2048192771084338E-2</v>
      </c>
      <c r="BW48" s="161"/>
      <c r="BX48" s="139" t="s">
        <v>22</v>
      </c>
      <c r="BY48" s="154">
        <v>-0.20478613488367955</v>
      </c>
      <c r="BZ48" s="154">
        <v>9.1950314566865629E-3</v>
      </c>
      <c r="CA48" s="154">
        <v>-1.5555555555555556</v>
      </c>
      <c r="CB48" s="154">
        <v>-1.1705426356589148</v>
      </c>
      <c r="CC48" s="154">
        <v>-0.04</v>
      </c>
      <c r="CD48" s="161"/>
      <c r="CE48" s="139" t="s">
        <v>22</v>
      </c>
      <c r="CF48" s="154">
        <v>-0.15308476206621496</v>
      </c>
      <c r="CG48" s="154">
        <v>3.2627299957210101E-2</v>
      </c>
      <c r="CH48" s="154">
        <v>-39.5</v>
      </c>
      <c r="CI48" s="161"/>
      <c r="CJ48" s="139" t="s">
        <v>22</v>
      </c>
      <c r="CK48" s="154">
        <v>0.88832749183964554</v>
      </c>
      <c r="CL48" s="154">
        <v>0.85675418310105644</v>
      </c>
      <c r="CM48" s="161"/>
      <c r="CN48" s="139" t="s">
        <v>73</v>
      </c>
      <c r="CO48" s="154">
        <v>0.73144863623334644</v>
      </c>
      <c r="CP48" s="154">
        <v>0.62066615554987647</v>
      </c>
      <c r="CQ48" s="154">
        <v>0.5797879664050668</v>
      </c>
      <c r="CR48" s="154">
        <v>0.60679806918744972</v>
      </c>
      <c r="CS48" s="154">
        <v>0.73599999999999999</v>
      </c>
      <c r="CT48" s="154">
        <v>0.47899999999999998</v>
      </c>
      <c r="CU48" s="154">
        <v>0.502</v>
      </c>
      <c r="CV48" s="154">
        <v>0.502</v>
      </c>
      <c r="CW48" s="154">
        <v>0.68400000000000005</v>
      </c>
      <c r="CX48" s="154">
        <v>0.77500000000000002</v>
      </c>
      <c r="CY48" s="154">
        <v>0.79</v>
      </c>
      <c r="CZ48" s="154">
        <v>0.81</v>
      </c>
      <c r="DA48" s="154">
        <v>0.82699999999999996</v>
      </c>
      <c r="DB48" s="154">
        <v>0.83699999999999997</v>
      </c>
      <c r="DC48" s="154">
        <v>0.85099999999999998</v>
      </c>
      <c r="DD48" s="154">
        <v>0.752</v>
      </c>
      <c r="DE48" s="154">
        <v>0.77700000000000002</v>
      </c>
      <c r="DF48" s="154">
        <v>0.83299999999999996</v>
      </c>
      <c r="DG48" s="154">
        <v>0.80600000000000005</v>
      </c>
      <c r="DH48" s="154">
        <v>0.745</v>
      </c>
      <c r="DI48" s="154">
        <v>0.746</v>
      </c>
      <c r="DJ48" s="103"/>
      <c r="DK48" s="139" t="s">
        <v>73</v>
      </c>
      <c r="DL48" s="154">
        <v>0.85187810063784553</v>
      </c>
      <c r="DM48" s="154">
        <v>0.69023811978146588</v>
      </c>
      <c r="DN48" s="154">
        <v>0.71469370269884336</v>
      </c>
      <c r="DO48" s="154">
        <v>0.71637202152190627</v>
      </c>
      <c r="DP48" s="154">
        <v>0.77400000000000002</v>
      </c>
      <c r="DQ48" s="154">
        <v>0.748</v>
      </c>
      <c r="DR48" s="154">
        <v>0.79700000000000004</v>
      </c>
      <c r="DS48" s="154">
        <v>0.81599999999999995</v>
      </c>
      <c r="DT48" s="154">
        <v>0.89300000000000002</v>
      </c>
      <c r="DU48" s="154">
        <v>0.81399999999999995</v>
      </c>
      <c r="DV48" s="154">
        <v>0.81599999999999995</v>
      </c>
      <c r="DW48" s="154">
        <v>0.81100000000000005</v>
      </c>
      <c r="DX48" s="154">
        <v>0.874</v>
      </c>
      <c r="DY48" s="154">
        <v>0.80800000000000005</v>
      </c>
      <c r="DZ48" s="154">
        <v>0.85399999999999998</v>
      </c>
      <c r="EA48" s="154">
        <v>0.68799999999999994</v>
      </c>
      <c r="EB48" s="154">
        <v>0.68400000000000005</v>
      </c>
      <c r="EC48" s="154">
        <v>2.0529999999999999</v>
      </c>
      <c r="ED48" s="154">
        <v>1.4219999999999999</v>
      </c>
      <c r="EE48" s="154">
        <v>1.1879999999999999</v>
      </c>
      <c r="EF48" s="154">
        <v>0.63500000000000001</v>
      </c>
      <c r="EG48" s="103"/>
      <c r="EH48" s="139" t="s">
        <v>73</v>
      </c>
      <c r="EI48" s="154">
        <v>0.84019928546376199</v>
      </c>
      <c r="EJ48" s="154">
        <v>0.76028852708003947</v>
      </c>
      <c r="EK48" s="154">
        <v>0.73583838886003006</v>
      </c>
      <c r="EL48" s="154">
        <v>0.77527492136868525</v>
      </c>
      <c r="EM48" s="154">
        <v>0.88300000000000001</v>
      </c>
      <c r="EN48" s="154">
        <v>0.88</v>
      </c>
      <c r="EO48" s="154">
        <v>0.89200000000000002</v>
      </c>
      <c r="EP48" s="154">
        <v>0.90400000000000003</v>
      </c>
      <c r="EQ48" s="154">
        <v>0.92500000000000004</v>
      </c>
      <c r="ER48" s="154">
        <v>0.89100000000000001</v>
      </c>
      <c r="ES48" s="154">
        <v>0.88700000000000001</v>
      </c>
      <c r="ET48" s="154">
        <v>0.88200000000000001</v>
      </c>
      <c r="EU48" s="154">
        <v>0.874</v>
      </c>
      <c r="EV48" s="154">
        <v>0.81100000000000005</v>
      </c>
      <c r="EW48" s="154">
        <v>0.84899999999999998</v>
      </c>
      <c r="EX48" s="154">
        <v>0.69</v>
      </c>
      <c r="EY48" s="154">
        <v>0.69599999999999995</v>
      </c>
      <c r="EZ48" s="154">
        <v>0.84799999999999998</v>
      </c>
      <c r="FA48" s="154">
        <v>0.89400000000000002</v>
      </c>
      <c r="FB48" s="154">
        <v>0.65900000000000003</v>
      </c>
      <c r="FC48" s="161"/>
      <c r="FD48" s="139" t="s">
        <v>73</v>
      </c>
      <c r="FE48" s="154">
        <v>-0.28523457070529962</v>
      </c>
      <c r="FF48" s="154">
        <v>-5.8795860771401693E-3</v>
      </c>
      <c r="FG48" s="154">
        <v>-1.7966101694915255</v>
      </c>
      <c r="FH48" s="154">
        <v>-0.84883720930232553</v>
      </c>
      <c r="FI48" s="154">
        <v>-1.2048192771084338E-2</v>
      </c>
      <c r="FJ48" s="161"/>
      <c r="FK48" s="139" t="s">
        <v>73</v>
      </c>
      <c r="FL48" s="154">
        <v>-0.20478613488367955</v>
      </c>
      <c r="FM48" s="154">
        <v>9.1950314566865629E-3</v>
      </c>
      <c r="FN48" s="154">
        <v>-1.5555555555555556</v>
      </c>
      <c r="FO48" s="154">
        <v>-1.1705426356589148</v>
      </c>
      <c r="FP48" s="154">
        <v>-0.04</v>
      </c>
      <c r="FQ48" s="161"/>
      <c r="FR48" s="139" t="s">
        <v>73</v>
      </c>
      <c r="FS48" s="154">
        <v>-0.15308476206621496</v>
      </c>
      <c r="FT48" s="154">
        <v>3.2627299957210101E-2</v>
      </c>
      <c r="FU48" s="154">
        <v>-39.5</v>
      </c>
      <c r="FV48" s="161"/>
      <c r="FW48" s="139" t="s">
        <v>73</v>
      </c>
      <c r="FX48" s="154">
        <v>0.88832749183964554</v>
      </c>
      <c r="FY48" s="154">
        <v>0.85675418310105644</v>
      </c>
      <c r="FZ48"/>
      <c r="GA48"/>
      <c r="GB48"/>
      <c r="GC48"/>
      <c r="GD48"/>
      <c r="GE48"/>
      <c r="GF48"/>
      <c r="GG48"/>
      <c r="GH48"/>
      <c r="GI48"/>
      <c r="GJ48"/>
      <c r="GK48"/>
      <c r="GL48"/>
      <c r="GM48"/>
      <c r="GN48"/>
      <c r="GO48"/>
      <c r="GP48"/>
      <c r="GQ48"/>
      <c r="GR48"/>
      <c r="GS48"/>
      <c r="GT48"/>
      <c r="GU48"/>
      <c r="GV48"/>
      <c r="GW48"/>
      <c r="GX48"/>
    </row>
    <row r="49" spans="1:181">
      <c r="B49" s="14"/>
      <c r="C49" s="14"/>
      <c r="D49" s="14"/>
      <c r="E49" s="14"/>
      <c r="F49" s="14"/>
      <c r="G49" s="14"/>
      <c r="H49" s="14"/>
      <c r="I49" s="14"/>
      <c r="J49" s="14"/>
      <c r="K49" s="14"/>
      <c r="L49" s="14"/>
      <c r="M49" s="14"/>
      <c r="N49" s="14"/>
      <c r="O49" s="14"/>
      <c r="P49" s="14"/>
      <c r="Q49" s="14"/>
      <c r="R49" s="14"/>
      <c r="S49" s="14"/>
      <c r="T49" s="14"/>
      <c r="U49" s="14"/>
      <c r="V49" s="14"/>
      <c r="X49" s="4"/>
      <c r="Y49" s="109"/>
      <c r="Z49" s="109"/>
      <c r="AA49" s="109"/>
      <c r="AB49" s="109"/>
      <c r="AC49" s="109"/>
      <c r="AD49" s="109"/>
      <c r="AE49" s="109"/>
      <c r="AF49" s="4"/>
      <c r="AG49" s="4"/>
      <c r="AH49" s="4"/>
      <c r="AI49" s="4"/>
      <c r="AJ49" s="4"/>
      <c r="AK49" s="4"/>
      <c r="AL49" s="4"/>
      <c r="AM49" s="4"/>
      <c r="AN49" s="4"/>
      <c r="AO49" s="4"/>
      <c r="AP49" s="4"/>
      <c r="AQ49" s="4"/>
      <c r="AR49" s="4"/>
      <c r="AS49" s="4"/>
      <c r="AU49" s="4"/>
      <c r="AV49" s="109"/>
      <c r="AW49" s="109"/>
      <c r="AX49" s="109"/>
      <c r="AY49" s="109"/>
      <c r="AZ49" s="109"/>
      <c r="BA49" s="109"/>
      <c r="BB49" s="109"/>
      <c r="BC49" s="4"/>
      <c r="BD49" s="4"/>
      <c r="BE49" s="4"/>
      <c r="BF49" s="4"/>
      <c r="BG49" s="4"/>
      <c r="BH49" s="4"/>
      <c r="BI49" s="4"/>
      <c r="BJ49" s="4"/>
      <c r="BK49" s="4"/>
      <c r="BL49" s="4"/>
      <c r="BM49" s="4"/>
      <c r="BN49" s="4"/>
      <c r="BO49" s="4"/>
      <c r="BQ49" s="4"/>
      <c r="BR49" s="109"/>
      <c r="BS49" s="109"/>
      <c r="BT49" s="109"/>
      <c r="BU49" s="109"/>
      <c r="BV49" s="109"/>
      <c r="BX49" s="4"/>
      <c r="BY49" s="109"/>
      <c r="BZ49" s="109"/>
      <c r="CA49" s="109"/>
      <c r="CB49" s="109"/>
      <c r="CC49" s="109"/>
      <c r="CE49" s="4"/>
      <c r="CF49" s="109"/>
      <c r="CG49" s="109"/>
      <c r="CH49" s="109"/>
      <c r="CJ49" s="4"/>
      <c r="CK49" s="109"/>
      <c r="CL49" s="109"/>
      <c r="CO49" s="14"/>
      <c r="CP49" s="14"/>
      <c r="CQ49" s="14"/>
      <c r="CR49" s="14"/>
      <c r="CS49" s="14"/>
      <c r="CT49" s="14"/>
      <c r="CU49" s="14"/>
      <c r="CV49" s="14"/>
      <c r="CW49" s="14"/>
      <c r="CX49" s="14"/>
      <c r="CY49" s="14"/>
      <c r="CZ49" s="14"/>
      <c r="DL49" s="109"/>
      <c r="DM49" s="109"/>
      <c r="DN49" s="109"/>
      <c r="DO49" s="109"/>
      <c r="DP49" s="109"/>
      <c r="DQ49" s="109"/>
      <c r="DR49" s="109"/>
      <c r="DS49" s="4"/>
      <c r="DT49" s="4"/>
      <c r="DU49" s="4"/>
      <c r="DV49" s="4"/>
      <c r="DW49" s="4"/>
      <c r="EI49" s="109"/>
      <c r="EJ49" s="109"/>
      <c r="EK49" s="109"/>
      <c r="EL49" s="109"/>
      <c r="EM49" s="109"/>
      <c r="EN49" s="109"/>
      <c r="EO49" s="109"/>
      <c r="EP49" s="4"/>
      <c r="EQ49" s="4"/>
      <c r="ER49" s="4"/>
      <c r="ES49" s="4"/>
      <c r="ET49" s="4"/>
      <c r="FD49" s="4"/>
      <c r="FE49" s="109"/>
      <c r="FF49" s="109"/>
      <c r="FG49" s="109"/>
      <c r="FH49" s="109"/>
      <c r="FI49" s="109"/>
      <c r="FK49" s="4"/>
      <c r="FL49" s="109"/>
      <c r="FM49" s="109"/>
      <c r="FN49" s="109"/>
      <c r="FO49" s="109"/>
      <c r="FP49" s="109"/>
      <c r="FR49" s="4"/>
      <c r="FS49" s="109"/>
      <c r="FT49" s="109"/>
      <c r="FU49" s="109"/>
      <c r="FW49" s="4"/>
      <c r="FX49" s="109"/>
      <c r="FY49" s="109"/>
    </row>
    <row r="50" spans="1:181">
      <c r="B50" s="14"/>
      <c r="C50" s="14"/>
      <c r="D50" s="14"/>
      <c r="E50" s="14"/>
      <c r="F50" s="14"/>
      <c r="G50" s="14"/>
      <c r="H50" s="14"/>
      <c r="I50" s="14"/>
      <c r="J50" s="14"/>
      <c r="K50" s="14"/>
      <c r="L50" s="14"/>
      <c r="M50" s="14"/>
      <c r="N50" s="14"/>
      <c r="O50" s="14"/>
      <c r="P50" s="14"/>
      <c r="Q50" s="14"/>
      <c r="R50" s="14"/>
      <c r="S50" s="14"/>
      <c r="T50" s="14"/>
      <c r="U50" s="14"/>
      <c r="V50" s="14"/>
      <c r="X50" s="4"/>
      <c r="Y50" s="4"/>
      <c r="Z50" s="4"/>
      <c r="AA50" s="4"/>
      <c r="AB50" s="4"/>
      <c r="AC50" s="4"/>
      <c r="AD50" s="4"/>
      <c r="AE50" s="4"/>
      <c r="AF50" s="4"/>
      <c r="AG50" s="4"/>
      <c r="AH50" s="4"/>
      <c r="AI50" s="4"/>
      <c r="AJ50" s="4"/>
      <c r="AK50" s="4"/>
      <c r="AL50" s="4"/>
      <c r="AM50" s="4"/>
      <c r="AN50" s="4"/>
      <c r="AO50" s="4"/>
      <c r="AP50" s="4"/>
      <c r="AQ50" s="4"/>
      <c r="AR50" s="4"/>
      <c r="AS50" s="4"/>
      <c r="AU50" s="4"/>
      <c r="AV50" s="4"/>
      <c r="AW50" s="4"/>
      <c r="AX50" s="4"/>
      <c r="AY50" s="4"/>
      <c r="AZ50" s="4"/>
      <c r="BA50" s="4"/>
      <c r="BB50" s="4"/>
      <c r="BC50" s="4"/>
      <c r="BD50" s="4"/>
      <c r="BE50" s="4"/>
      <c r="BF50" s="4"/>
      <c r="BG50" s="4"/>
      <c r="BH50" s="4"/>
      <c r="BI50" s="4"/>
      <c r="BJ50" s="4"/>
      <c r="BK50" s="4"/>
      <c r="BL50" s="4"/>
      <c r="BM50" s="4"/>
      <c r="BN50" s="4"/>
      <c r="BO50" s="4"/>
      <c r="BQ50" s="4"/>
      <c r="BR50" s="4"/>
      <c r="BS50" s="4"/>
      <c r="BT50" s="4"/>
      <c r="BU50" s="4"/>
      <c r="BV50" s="4"/>
      <c r="BX50" s="4"/>
      <c r="BY50" s="4"/>
      <c r="BZ50" s="4"/>
      <c r="CA50" s="4"/>
      <c r="CB50" s="4"/>
      <c r="CC50" s="4"/>
      <c r="CE50" s="4"/>
      <c r="CF50" s="4"/>
      <c r="CG50" s="4"/>
      <c r="CH50" s="4"/>
      <c r="CJ50" s="4"/>
      <c r="CK50" s="4"/>
      <c r="CL50" s="4"/>
      <c r="CO50" s="14"/>
      <c r="CP50" s="14"/>
      <c r="CQ50" s="14"/>
      <c r="CR50" s="14"/>
      <c r="CS50" s="14"/>
      <c r="CT50" s="14"/>
      <c r="CU50" s="14"/>
      <c r="CV50" s="14"/>
      <c r="CW50" s="14"/>
      <c r="CX50" s="14"/>
      <c r="CY50" s="14"/>
      <c r="CZ50" s="14"/>
      <c r="DL50" s="4"/>
      <c r="DM50" s="4"/>
      <c r="DN50" s="4"/>
      <c r="DO50" s="4"/>
      <c r="DP50" s="4"/>
      <c r="DQ50" s="4"/>
      <c r="DR50" s="4"/>
      <c r="DS50" s="4"/>
      <c r="DT50" s="4"/>
      <c r="DU50" s="4"/>
      <c r="DV50" s="4"/>
      <c r="DW50" s="4"/>
      <c r="EI50" s="4"/>
      <c r="EJ50" s="4"/>
      <c r="EK50" s="4"/>
      <c r="EL50" s="4"/>
      <c r="EM50" s="4"/>
      <c r="EN50" s="4"/>
      <c r="EO50" s="4"/>
      <c r="EP50" s="4"/>
      <c r="EQ50" s="4"/>
      <c r="ER50" s="4"/>
      <c r="ES50" s="4"/>
      <c r="ET50" s="4"/>
      <c r="FD50" s="4"/>
      <c r="FE50" s="4"/>
      <c r="FF50" s="4"/>
      <c r="FG50" s="4"/>
      <c r="FH50" s="4"/>
      <c r="FI50" s="4"/>
      <c r="FK50" s="4"/>
      <c r="FL50" s="4"/>
      <c r="FM50" s="4"/>
      <c r="FN50" s="4"/>
      <c r="FO50" s="4"/>
      <c r="FP50" s="4"/>
      <c r="FR50" s="4"/>
      <c r="FS50" s="4"/>
      <c r="FT50" s="4"/>
      <c r="FU50" s="4"/>
      <c r="FW50" s="4"/>
      <c r="FX50" s="4"/>
      <c r="FY50" s="4"/>
    </row>
    <row r="51" spans="1:181" ht="18.5">
      <c r="A51" s="86" t="s">
        <v>17</v>
      </c>
      <c r="W51" s="104"/>
      <c r="X51" s="86" t="s">
        <v>275</v>
      </c>
      <c r="Y51" s="85"/>
      <c r="Z51" s="85"/>
      <c r="AA51" s="85"/>
      <c r="AB51" s="85"/>
      <c r="AC51" s="85"/>
      <c r="AD51" s="85"/>
      <c r="AE51" s="85"/>
      <c r="AF51" s="85"/>
      <c r="AG51" s="85"/>
      <c r="AH51" s="85"/>
      <c r="AI51" s="85"/>
      <c r="AJ51" s="85"/>
      <c r="AK51" s="85"/>
      <c r="AL51" s="85"/>
      <c r="AM51" s="85"/>
      <c r="AN51" s="85"/>
      <c r="AO51" s="85"/>
      <c r="AP51" s="85"/>
      <c r="AQ51" s="85"/>
      <c r="AR51" s="85"/>
      <c r="AS51" s="85"/>
      <c r="AT51" s="84"/>
      <c r="AU51" s="86" t="s">
        <v>223</v>
      </c>
      <c r="AV51" s="85"/>
      <c r="AW51" s="85"/>
      <c r="AX51" s="85"/>
      <c r="AY51" s="85"/>
      <c r="AZ51" s="85"/>
      <c r="BA51" s="85"/>
      <c r="BB51" s="85"/>
      <c r="BC51" s="163"/>
      <c r="BD51" s="163"/>
      <c r="BE51" s="85"/>
      <c r="BF51" s="85"/>
      <c r="BG51" s="85"/>
      <c r="BH51" s="85"/>
      <c r="BI51" s="85"/>
      <c r="BJ51" s="85"/>
      <c r="BK51" s="85"/>
      <c r="BL51" s="85"/>
      <c r="BM51" s="85"/>
      <c r="BN51" s="85"/>
      <c r="BO51" s="85"/>
      <c r="BQ51" s="86" t="s">
        <v>362</v>
      </c>
      <c r="BR51" s="85"/>
      <c r="BS51" s="85"/>
      <c r="BT51" s="85"/>
      <c r="BU51" s="85"/>
      <c r="BV51" s="85"/>
      <c r="BX51" s="86" t="s">
        <v>343</v>
      </c>
      <c r="BY51" s="85"/>
      <c r="BZ51" s="85"/>
      <c r="CA51" s="85"/>
      <c r="CB51" s="85"/>
      <c r="CC51" s="85"/>
      <c r="CE51" s="86" t="s">
        <v>387</v>
      </c>
      <c r="CF51" s="85"/>
      <c r="CG51" s="85"/>
      <c r="CH51" s="85"/>
      <c r="CJ51" s="86" t="s">
        <v>406</v>
      </c>
      <c r="CK51" s="85"/>
      <c r="CL51" s="85"/>
      <c r="CN51" s="86" t="s">
        <v>17</v>
      </c>
      <c r="DK51" s="86" t="s">
        <v>275</v>
      </c>
      <c r="DL51" s="85"/>
      <c r="DM51" s="85"/>
      <c r="DN51" s="85"/>
      <c r="DO51" s="85"/>
      <c r="DP51" s="85"/>
      <c r="DQ51" s="85"/>
      <c r="DR51" s="85"/>
      <c r="DS51" s="85"/>
      <c r="DT51" s="85"/>
      <c r="DU51" s="85"/>
      <c r="DV51" s="85"/>
      <c r="DW51" s="85"/>
      <c r="EH51" s="86" t="s">
        <v>223</v>
      </c>
      <c r="EI51" s="85"/>
      <c r="EJ51" s="85"/>
      <c r="EK51" s="85"/>
      <c r="EL51" s="85"/>
      <c r="EM51" s="85"/>
      <c r="EN51" s="85"/>
      <c r="EO51" s="85"/>
      <c r="EP51" s="85"/>
      <c r="EQ51" s="85"/>
      <c r="ER51" s="85"/>
      <c r="ES51" s="85"/>
      <c r="ET51" s="85"/>
      <c r="FD51" s="86" t="s">
        <v>362</v>
      </c>
      <c r="FE51" s="85"/>
      <c r="FF51" s="85"/>
      <c r="FG51" s="85"/>
      <c r="FH51" s="85"/>
      <c r="FI51" s="85"/>
      <c r="FK51" s="86" t="s">
        <v>343</v>
      </c>
      <c r="FL51" s="85"/>
      <c r="FM51" s="85"/>
      <c r="FN51" s="85"/>
      <c r="FO51" s="85"/>
      <c r="FP51" s="85"/>
      <c r="FR51" s="86" t="s">
        <v>387</v>
      </c>
      <c r="FS51" s="85"/>
      <c r="FT51" s="85"/>
      <c r="FU51" s="85"/>
      <c r="FW51" s="86" t="s">
        <v>406</v>
      </c>
      <c r="FX51" s="85"/>
      <c r="FY51" s="85"/>
    </row>
    <row r="52" spans="1:181" ht="9" customHeight="1">
      <c r="B52" s="14"/>
      <c r="C52" s="14"/>
      <c r="D52" s="14"/>
      <c r="E52" s="14"/>
      <c r="F52" s="14"/>
      <c r="G52" s="14"/>
      <c r="H52" s="14"/>
      <c r="I52" s="14"/>
      <c r="J52" s="14"/>
      <c r="K52" s="14"/>
      <c r="L52" s="14"/>
      <c r="M52" s="14"/>
      <c r="N52" s="14"/>
      <c r="O52" s="14"/>
      <c r="P52" s="14"/>
      <c r="Q52" s="14"/>
      <c r="R52" s="14"/>
      <c r="S52" s="14"/>
      <c r="T52" s="14"/>
      <c r="U52" s="14"/>
      <c r="V52" s="14"/>
      <c r="X52" s="4"/>
      <c r="Y52" s="4"/>
      <c r="Z52" s="4"/>
      <c r="AA52" s="4"/>
      <c r="AB52" s="4"/>
      <c r="AC52" s="4"/>
      <c r="AD52" s="4"/>
      <c r="AE52" s="4"/>
      <c r="AF52" s="4"/>
      <c r="AG52" s="4"/>
      <c r="AH52" s="4"/>
      <c r="AI52" s="4"/>
      <c r="AJ52" s="4"/>
      <c r="AK52" s="4"/>
      <c r="AL52" s="4"/>
      <c r="AM52" s="4"/>
      <c r="AN52" s="4"/>
      <c r="AO52" s="4"/>
      <c r="AP52" s="4"/>
      <c r="AQ52" s="4"/>
      <c r="AR52" s="4"/>
      <c r="AS52" s="4"/>
      <c r="AU52" s="4"/>
      <c r="AV52" s="4"/>
      <c r="AW52" s="4"/>
      <c r="AX52" s="4"/>
      <c r="AY52" s="4"/>
      <c r="AZ52" s="4"/>
      <c r="BA52" s="4"/>
      <c r="BB52" s="4"/>
      <c r="BC52" s="4"/>
      <c r="BD52" s="4"/>
      <c r="BE52" s="4"/>
      <c r="BF52" s="4"/>
      <c r="BG52" s="4"/>
      <c r="BH52" s="4"/>
      <c r="BI52" s="4"/>
      <c r="BJ52" s="4"/>
      <c r="BK52" s="4"/>
      <c r="BL52" s="4"/>
      <c r="BM52" s="4"/>
      <c r="BN52" s="4"/>
      <c r="BO52" s="4"/>
      <c r="BQ52" s="4"/>
      <c r="BR52" s="4"/>
      <c r="BS52" s="4"/>
      <c r="BT52" s="4"/>
      <c r="BU52" s="4"/>
      <c r="BV52" s="4"/>
      <c r="BX52" s="4"/>
      <c r="BY52" s="4"/>
      <c r="BZ52" s="4"/>
      <c r="CA52" s="4"/>
      <c r="CB52" s="4"/>
      <c r="CC52" s="4"/>
      <c r="CE52" s="4"/>
      <c r="CF52" s="4"/>
      <c r="CG52" s="4"/>
      <c r="CH52" s="4"/>
      <c r="CJ52" s="4"/>
      <c r="CK52" s="4"/>
      <c r="CL52" s="4"/>
      <c r="CO52" s="14"/>
      <c r="CP52" s="14"/>
      <c r="CQ52" s="14"/>
      <c r="CR52" s="14"/>
      <c r="CS52" s="14"/>
      <c r="CT52" s="14"/>
      <c r="CU52" s="14"/>
      <c r="CV52" s="14"/>
      <c r="CW52" s="14"/>
      <c r="CX52" s="14"/>
      <c r="CY52" s="14"/>
      <c r="CZ52" s="14"/>
      <c r="DL52" s="4"/>
      <c r="DM52" s="4"/>
      <c r="DN52" s="4"/>
      <c r="DO52" s="4"/>
      <c r="DP52" s="4"/>
      <c r="DQ52" s="4"/>
      <c r="DR52" s="4"/>
      <c r="DS52" s="4"/>
      <c r="DT52" s="4"/>
      <c r="DU52" s="4"/>
      <c r="DV52" s="4"/>
      <c r="DW52" s="4"/>
      <c r="EI52" s="4"/>
      <c r="EJ52" s="4"/>
      <c r="EK52" s="4"/>
      <c r="EL52" s="4"/>
      <c r="EM52" s="4"/>
      <c r="EN52" s="4"/>
      <c r="EO52" s="4"/>
      <c r="EP52" s="4"/>
      <c r="EQ52" s="4"/>
      <c r="ER52" s="4"/>
      <c r="ES52" s="4"/>
      <c r="ET52" s="4"/>
      <c r="FD52" s="4"/>
      <c r="FE52" s="4"/>
      <c r="FF52" s="4"/>
      <c r="FG52" s="4"/>
      <c r="FH52" s="4"/>
      <c r="FI52" s="4"/>
      <c r="FK52" s="4"/>
      <c r="FL52" s="4"/>
      <c r="FM52" s="4"/>
      <c r="FN52" s="4"/>
      <c r="FO52" s="4"/>
      <c r="FP52" s="4"/>
      <c r="FR52" s="4"/>
      <c r="FS52" s="4"/>
      <c r="FT52" s="4"/>
      <c r="FU52" s="4"/>
      <c r="FW52" s="4"/>
      <c r="FX52" s="4"/>
      <c r="FY52" s="4"/>
    </row>
    <row r="53" spans="1:181" ht="15.5">
      <c r="A53" s="114" t="s">
        <v>278</v>
      </c>
      <c r="B53" s="111" t="s">
        <v>408</v>
      </c>
      <c r="C53" s="111" t="s">
        <v>391</v>
      </c>
      <c r="D53" s="111" t="s">
        <v>385</v>
      </c>
      <c r="E53" s="111" t="s">
        <v>366</v>
      </c>
      <c r="F53" s="111" t="s">
        <v>359</v>
      </c>
      <c r="G53" s="111" t="s">
        <v>349</v>
      </c>
      <c r="H53" s="111" t="s">
        <v>340</v>
      </c>
      <c r="I53" s="111" t="s">
        <v>337</v>
      </c>
      <c r="J53" s="111" t="s">
        <v>313</v>
      </c>
      <c r="K53" s="111" t="s">
        <v>305</v>
      </c>
      <c r="L53" s="111" t="s">
        <v>297</v>
      </c>
      <c r="M53" s="111" t="s">
        <v>291</v>
      </c>
      <c r="N53" s="111" t="s">
        <v>288</v>
      </c>
      <c r="O53" s="111" t="s">
        <v>286</v>
      </c>
      <c r="P53" s="111" t="s">
        <v>257</v>
      </c>
      <c r="Q53" s="111" t="s">
        <v>249</v>
      </c>
      <c r="R53" s="111" t="s">
        <v>247</v>
      </c>
      <c r="S53" s="111" t="s">
        <v>246</v>
      </c>
      <c r="T53" s="111" t="s">
        <v>241</v>
      </c>
      <c r="U53" s="111" t="s">
        <v>222</v>
      </c>
      <c r="V53" s="111" t="s">
        <v>209</v>
      </c>
      <c r="W53" s="105"/>
      <c r="X53" s="114" t="s">
        <v>278</v>
      </c>
      <c r="Y53" s="111" t="s">
        <v>408</v>
      </c>
      <c r="Z53" s="111" t="s">
        <v>391</v>
      </c>
      <c r="AA53" s="111" t="s">
        <v>385</v>
      </c>
      <c r="AB53" s="111" t="s">
        <v>366</v>
      </c>
      <c r="AC53" s="111" t="s">
        <v>359</v>
      </c>
      <c r="AD53" s="111" t="s">
        <v>349</v>
      </c>
      <c r="AE53" s="111" t="s">
        <v>340</v>
      </c>
      <c r="AF53" s="111" t="s">
        <v>337</v>
      </c>
      <c r="AG53" s="111" t="s">
        <v>313</v>
      </c>
      <c r="AH53" s="111" t="s">
        <v>305</v>
      </c>
      <c r="AI53" s="111" t="s">
        <v>297</v>
      </c>
      <c r="AJ53" s="111" t="s">
        <v>291</v>
      </c>
      <c r="AK53" s="111" t="s">
        <v>288</v>
      </c>
      <c r="AL53" s="111" t="s">
        <v>286</v>
      </c>
      <c r="AM53" s="111" t="s">
        <v>257</v>
      </c>
      <c r="AN53" s="111" t="s">
        <v>249</v>
      </c>
      <c r="AO53" s="111" t="s">
        <v>247</v>
      </c>
      <c r="AP53" s="111" t="s">
        <v>246</v>
      </c>
      <c r="AQ53" s="111" t="s">
        <v>241</v>
      </c>
      <c r="AR53" s="111" t="s">
        <v>222</v>
      </c>
      <c r="AS53" s="111" t="s">
        <v>209</v>
      </c>
      <c r="AT53" s="82"/>
      <c r="AU53" s="114" t="s">
        <v>278</v>
      </c>
      <c r="AV53" s="111" t="s">
        <v>408</v>
      </c>
      <c r="AW53" s="111" t="s">
        <v>391</v>
      </c>
      <c r="AX53" s="111" t="s">
        <v>385</v>
      </c>
      <c r="AY53" s="111" t="s">
        <v>366</v>
      </c>
      <c r="AZ53" s="111" t="s">
        <v>359</v>
      </c>
      <c r="BA53" s="111" t="s">
        <v>349</v>
      </c>
      <c r="BB53" s="111" t="s">
        <v>340</v>
      </c>
      <c r="BC53" s="111" t="s">
        <v>337</v>
      </c>
      <c r="BD53" s="111" t="s">
        <v>313</v>
      </c>
      <c r="BE53" s="111" t="s">
        <v>305</v>
      </c>
      <c r="BF53" s="111" t="s">
        <v>297</v>
      </c>
      <c r="BG53" s="111" t="s">
        <v>291</v>
      </c>
      <c r="BH53" s="111" t="s">
        <v>288</v>
      </c>
      <c r="BI53" s="111" t="s">
        <v>286</v>
      </c>
      <c r="BJ53" s="111" t="s">
        <v>257</v>
      </c>
      <c r="BK53" s="111" t="s">
        <v>249</v>
      </c>
      <c r="BL53" s="111" t="s">
        <v>247</v>
      </c>
      <c r="BM53" s="111" t="s">
        <v>246</v>
      </c>
      <c r="BN53" s="111" t="s">
        <v>241</v>
      </c>
      <c r="BO53" s="111" t="s">
        <v>222</v>
      </c>
      <c r="BP53" s="162"/>
      <c r="BQ53" s="114" t="s">
        <v>278</v>
      </c>
      <c r="BR53" s="128" t="s">
        <v>408</v>
      </c>
      <c r="BS53" s="128" t="s">
        <v>391</v>
      </c>
      <c r="BT53" s="128" t="s">
        <v>385</v>
      </c>
      <c r="BU53" s="128" t="s">
        <v>366</v>
      </c>
      <c r="BV53" s="128" t="s">
        <v>359</v>
      </c>
      <c r="BW53" s="162"/>
      <c r="BX53" s="114" t="s">
        <v>278</v>
      </c>
      <c r="BY53" s="128" t="s">
        <v>408</v>
      </c>
      <c r="BZ53" s="128" t="s">
        <v>391</v>
      </c>
      <c r="CA53" s="128" t="s">
        <v>385</v>
      </c>
      <c r="CB53" s="128" t="s">
        <v>366</v>
      </c>
      <c r="CC53" s="128" t="s">
        <v>359</v>
      </c>
      <c r="CD53" s="162"/>
      <c r="CE53" s="114" t="s">
        <v>278</v>
      </c>
      <c r="CF53" s="128" t="s">
        <v>408</v>
      </c>
      <c r="CG53" s="128" t="s">
        <v>391</v>
      </c>
      <c r="CH53" s="128" t="s">
        <v>385</v>
      </c>
      <c r="CI53" s="162"/>
      <c r="CJ53" s="114" t="s">
        <v>278</v>
      </c>
      <c r="CK53" s="128" t="s">
        <v>408</v>
      </c>
      <c r="CL53" s="128" t="s">
        <v>391</v>
      </c>
      <c r="CM53" s="162"/>
      <c r="CN53" s="114" t="s">
        <v>279</v>
      </c>
      <c r="CO53" s="111"/>
      <c r="CP53" s="111" t="s">
        <v>398</v>
      </c>
      <c r="CQ53" s="111" t="s">
        <v>386</v>
      </c>
      <c r="CR53" s="111" t="s">
        <v>367</v>
      </c>
      <c r="CS53" s="111" t="s">
        <v>357</v>
      </c>
      <c r="CT53" s="111" t="s">
        <v>346</v>
      </c>
      <c r="CU53" s="111" t="s">
        <v>341</v>
      </c>
      <c r="CV53" s="111" t="s">
        <v>338</v>
      </c>
      <c r="CW53" s="111" t="s">
        <v>314</v>
      </c>
      <c r="CX53" s="111" t="s">
        <v>306</v>
      </c>
      <c r="CY53" s="111" t="s">
        <v>298</v>
      </c>
      <c r="CZ53" s="111" t="s">
        <v>292</v>
      </c>
      <c r="DA53" s="111" t="s">
        <v>289</v>
      </c>
      <c r="DB53" s="111" t="s">
        <v>287</v>
      </c>
      <c r="DC53" s="111" t="s">
        <v>258</v>
      </c>
      <c r="DD53" s="111" t="s">
        <v>250</v>
      </c>
      <c r="DE53" s="111" t="s">
        <v>248</v>
      </c>
      <c r="DF53" s="111" t="s">
        <v>243</v>
      </c>
      <c r="DG53" s="111" t="s">
        <v>242</v>
      </c>
      <c r="DH53" s="111" t="s">
        <v>224</v>
      </c>
      <c r="DI53" s="111" t="s">
        <v>212</v>
      </c>
      <c r="DJ53" s="105"/>
      <c r="DK53" s="114" t="s">
        <v>279</v>
      </c>
      <c r="DL53" s="111" t="s">
        <v>407</v>
      </c>
      <c r="DM53" s="111" t="s">
        <v>398</v>
      </c>
      <c r="DN53" s="111" t="s">
        <v>386</v>
      </c>
      <c r="DO53" s="111" t="s">
        <v>367</v>
      </c>
      <c r="DP53" s="111" t="s">
        <v>357</v>
      </c>
      <c r="DQ53" s="111" t="s">
        <v>346</v>
      </c>
      <c r="DR53" s="111" t="s">
        <v>341</v>
      </c>
      <c r="DS53" s="111" t="s">
        <v>338</v>
      </c>
      <c r="DT53" s="111" t="s">
        <v>314</v>
      </c>
      <c r="DU53" s="111" t="s">
        <v>306</v>
      </c>
      <c r="DV53" s="111" t="s">
        <v>298</v>
      </c>
      <c r="DW53" s="111" t="s">
        <v>292</v>
      </c>
      <c r="DX53" s="111" t="s">
        <v>289</v>
      </c>
      <c r="DY53" s="111" t="s">
        <v>287</v>
      </c>
      <c r="DZ53" s="111" t="s">
        <v>258</v>
      </c>
      <c r="EA53" s="111" t="s">
        <v>250</v>
      </c>
      <c r="EB53" s="111" t="s">
        <v>248</v>
      </c>
      <c r="EC53" s="111" t="s">
        <v>243</v>
      </c>
      <c r="ED53" s="111" t="s">
        <v>242</v>
      </c>
      <c r="EE53" s="111" t="s">
        <v>224</v>
      </c>
      <c r="EF53" s="111" t="s">
        <v>212</v>
      </c>
      <c r="EH53" s="114" t="s">
        <v>279</v>
      </c>
      <c r="EI53" s="111" t="s">
        <v>407</v>
      </c>
      <c r="EJ53" s="111" t="s">
        <v>398</v>
      </c>
      <c r="EK53" s="111" t="s">
        <v>386</v>
      </c>
      <c r="EL53" s="111" t="s">
        <v>367</v>
      </c>
      <c r="EM53" s="111" t="s">
        <v>357</v>
      </c>
      <c r="EN53" s="111" t="s">
        <v>346</v>
      </c>
      <c r="EO53" s="111" t="s">
        <v>341</v>
      </c>
      <c r="EP53" s="111" t="s">
        <v>338</v>
      </c>
      <c r="EQ53" s="111" t="s">
        <v>314</v>
      </c>
      <c r="ER53" s="111" t="s">
        <v>306</v>
      </c>
      <c r="ES53" s="111" t="s">
        <v>298</v>
      </c>
      <c r="ET53" s="111" t="s">
        <v>292</v>
      </c>
      <c r="EU53" s="111" t="s">
        <v>289</v>
      </c>
      <c r="EV53" s="111" t="s">
        <v>287</v>
      </c>
      <c r="EW53" s="111" t="s">
        <v>258</v>
      </c>
      <c r="EX53" s="111" t="s">
        <v>250</v>
      </c>
      <c r="EY53" s="111" t="s">
        <v>248</v>
      </c>
      <c r="EZ53" s="111" t="s">
        <v>243</v>
      </c>
      <c r="FA53" s="111" t="s">
        <v>242</v>
      </c>
      <c r="FB53" s="111" t="s">
        <v>224</v>
      </c>
      <c r="FC53" s="162"/>
      <c r="FD53" s="114" t="s">
        <v>278</v>
      </c>
      <c r="FE53" s="128" t="s">
        <v>408</v>
      </c>
      <c r="FF53" s="128" t="s">
        <v>391</v>
      </c>
      <c r="FG53" s="128" t="s">
        <v>385</v>
      </c>
      <c r="FH53" s="128" t="s">
        <v>366</v>
      </c>
      <c r="FI53" s="128" t="s">
        <v>359</v>
      </c>
      <c r="FJ53" s="162"/>
      <c r="FK53" s="114" t="s">
        <v>278</v>
      </c>
      <c r="FL53" s="128" t="s">
        <v>408</v>
      </c>
      <c r="FM53" s="128" t="s">
        <v>391</v>
      </c>
      <c r="FN53" s="128" t="s">
        <v>385</v>
      </c>
      <c r="FO53" s="128" t="s">
        <v>366</v>
      </c>
      <c r="FP53" s="128" t="s">
        <v>359</v>
      </c>
      <c r="FQ53" s="162"/>
      <c r="FR53" s="114" t="s">
        <v>278</v>
      </c>
      <c r="FS53" s="128" t="s">
        <v>408</v>
      </c>
      <c r="FT53" s="128" t="s">
        <v>391</v>
      </c>
      <c r="FU53" s="128" t="s">
        <v>385</v>
      </c>
      <c r="FV53" s="162"/>
      <c r="FW53" s="114" t="s">
        <v>278</v>
      </c>
      <c r="FX53" s="128" t="s">
        <v>408</v>
      </c>
      <c r="FY53" s="128" t="s">
        <v>391</v>
      </c>
    </row>
    <row r="54" spans="1:181" ht="15.5">
      <c r="A54" s="152" t="s">
        <v>35</v>
      </c>
      <c r="B54" s="58"/>
      <c r="C54" s="58"/>
      <c r="D54" s="58"/>
      <c r="E54" s="58"/>
      <c r="F54" s="58"/>
      <c r="G54" s="58"/>
      <c r="H54" s="58"/>
      <c r="I54" s="58"/>
      <c r="J54" s="58"/>
      <c r="K54" s="58"/>
      <c r="L54" s="58"/>
      <c r="M54" s="58"/>
      <c r="N54" s="58"/>
      <c r="O54" s="58"/>
      <c r="P54" s="58"/>
      <c r="Q54" s="58"/>
      <c r="R54" s="58"/>
      <c r="S54" s="58"/>
      <c r="T54" s="58"/>
      <c r="U54" s="58"/>
      <c r="V54" s="58"/>
      <c r="X54" s="152" t="s">
        <v>35</v>
      </c>
      <c r="Y54" s="58"/>
      <c r="Z54" s="58"/>
      <c r="AA54" s="58"/>
      <c r="AB54" s="58"/>
      <c r="AC54" s="58"/>
      <c r="AD54" s="58"/>
      <c r="AE54" s="58"/>
      <c r="AF54" s="58"/>
      <c r="AG54" s="58"/>
      <c r="AH54" s="58"/>
      <c r="AI54" s="58"/>
      <c r="AJ54" s="58"/>
      <c r="AK54" s="58"/>
      <c r="AL54" s="58"/>
      <c r="AM54" s="58"/>
      <c r="AN54" s="58"/>
      <c r="AO54" s="58"/>
      <c r="AP54" s="58"/>
      <c r="AQ54" s="58"/>
      <c r="AR54" s="58"/>
      <c r="AS54" s="58"/>
      <c r="AU54" s="152" t="s">
        <v>35</v>
      </c>
      <c r="AV54" s="58"/>
      <c r="AW54" s="58"/>
      <c r="AX54" s="58"/>
      <c r="AY54" s="58"/>
      <c r="AZ54" s="58"/>
      <c r="BA54" s="58"/>
      <c r="BB54" s="58"/>
      <c r="BC54" s="58"/>
      <c r="BD54" s="58"/>
      <c r="BE54" s="58"/>
      <c r="BF54" s="58"/>
      <c r="BG54" s="58"/>
      <c r="BH54" s="58"/>
      <c r="BI54" s="58"/>
      <c r="BJ54" s="58"/>
      <c r="BK54" s="58"/>
      <c r="BL54" s="58"/>
      <c r="BM54" s="58"/>
      <c r="BN54" s="58"/>
      <c r="BO54" s="58"/>
      <c r="BP54" s="60"/>
      <c r="BQ54" s="152" t="s">
        <v>35</v>
      </c>
      <c r="BR54" s="58"/>
      <c r="BS54" s="58"/>
      <c r="BT54" s="58"/>
      <c r="BU54" s="58"/>
      <c r="BV54" s="58"/>
      <c r="BW54" s="60"/>
      <c r="BX54" s="152" t="s">
        <v>35</v>
      </c>
      <c r="BY54" s="58"/>
      <c r="BZ54" s="58"/>
      <c r="CA54" s="58"/>
      <c r="CB54" s="58"/>
      <c r="CC54" s="58"/>
      <c r="CD54" s="60"/>
      <c r="CE54" s="152" t="s">
        <v>35</v>
      </c>
      <c r="CF54" s="58"/>
      <c r="CG54" s="58"/>
      <c r="CH54" s="58"/>
      <c r="CI54" s="60"/>
      <c r="CJ54" s="152" t="s">
        <v>35</v>
      </c>
      <c r="CK54" s="58"/>
      <c r="CL54" s="58"/>
      <c r="CM54" s="60"/>
      <c r="CN54" s="152" t="s">
        <v>56</v>
      </c>
      <c r="CO54" s="58"/>
      <c r="CP54" s="58"/>
      <c r="CQ54" s="58"/>
      <c r="CR54" s="58"/>
      <c r="CS54" s="58"/>
      <c r="CT54" s="58"/>
      <c r="CU54" s="58"/>
      <c r="CV54" s="58"/>
      <c r="CW54" s="58"/>
      <c r="CX54" s="58"/>
      <c r="CY54" s="58"/>
      <c r="CZ54" s="58"/>
      <c r="DA54" s="58"/>
      <c r="DB54" s="58"/>
      <c r="DC54" s="58"/>
      <c r="DD54" s="58"/>
      <c r="DE54" s="58"/>
      <c r="DF54" s="58"/>
      <c r="DG54" s="58"/>
      <c r="DH54" s="58"/>
      <c r="DI54" s="58"/>
      <c r="DK54" s="152" t="s">
        <v>56</v>
      </c>
      <c r="DL54" s="58"/>
      <c r="DM54" s="58"/>
      <c r="DN54" s="58"/>
      <c r="DO54" s="58"/>
      <c r="DP54" s="58"/>
      <c r="DQ54" s="58"/>
      <c r="DR54" s="58"/>
      <c r="DS54" s="58"/>
      <c r="DT54" s="58"/>
      <c r="DU54" s="58"/>
      <c r="DV54" s="58"/>
      <c r="DW54" s="58"/>
      <c r="DX54" s="58"/>
      <c r="DY54" s="58"/>
      <c r="DZ54" s="58"/>
      <c r="EA54" s="58"/>
      <c r="EB54" s="58"/>
      <c r="EC54" s="58"/>
      <c r="ED54" s="58"/>
      <c r="EE54" s="58"/>
      <c r="EF54" s="58"/>
      <c r="EH54" s="152" t="s">
        <v>56</v>
      </c>
      <c r="EI54" s="58"/>
      <c r="EJ54" s="58"/>
      <c r="EK54" s="58"/>
      <c r="EL54" s="58"/>
      <c r="EM54" s="58"/>
      <c r="EN54" s="58"/>
      <c r="EO54" s="58"/>
      <c r="EP54" s="58"/>
      <c r="EQ54" s="58"/>
      <c r="ER54" s="58"/>
      <c r="ES54" s="58"/>
      <c r="ET54" s="58"/>
      <c r="EU54" s="58"/>
      <c r="EV54" s="58"/>
      <c r="EW54" s="58"/>
      <c r="EX54" s="58"/>
      <c r="EY54" s="58"/>
      <c r="EZ54" s="58"/>
      <c r="FA54" s="58"/>
      <c r="FB54" s="58"/>
      <c r="FC54" s="60"/>
      <c r="FD54" s="152" t="s">
        <v>56</v>
      </c>
      <c r="FE54" s="58"/>
      <c r="FF54" s="58"/>
      <c r="FG54" s="58"/>
      <c r="FH54" s="58"/>
      <c r="FI54" s="58"/>
      <c r="FJ54" s="60"/>
      <c r="FK54" s="152" t="s">
        <v>56</v>
      </c>
      <c r="FL54" s="58"/>
      <c r="FM54" s="58"/>
      <c r="FN54" s="58"/>
      <c r="FO54" s="58"/>
      <c r="FP54" s="58"/>
      <c r="FQ54" s="60"/>
      <c r="FR54" s="152" t="s">
        <v>56</v>
      </c>
      <c r="FS54" s="58"/>
      <c r="FT54" s="58"/>
      <c r="FU54" s="58"/>
      <c r="FV54" s="60"/>
      <c r="FW54" s="152" t="s">
        <v>56</v>
      </c>
      <c r="FX54" s="58"/>
      <c r="FY54" s="58"/>
    </row>
    <row r="55" spans="1:181" ht="15.5">
      <c r="A55" s="132" t="s">
        <v>36</v>
      </c>
      <c r="B55" s="131">
        <v>6130</v>
      </c>
      <c r="C55" s="131">
        <v>21335</v>
      </c>
      <c r="D55" s="131">
        <v>15959</v>
      </c>
      <c r="E55" s="131">
        <v>10584</v>
      </c>
      <c r="F55" s="131">
        <v>5292</v>
      </c>
      <c r="G55" s="131">
        <v>18959</v>
      </c>
      <c r="H55" s="131">
        <v>13789</v>
      </c>
      <c r="I55" s="131">
        <v>8865</v>
      </c>
      <c r="J55" s="131">
        <v>4433</v>
      </c>
      <c r="K55" s="131">
        <v>17381</v>
      </c>
      <c r="L55" s="131">
        <v>12948</v>
      </c>
      <c r="M55" s="131">
        <v>8515</v>
      </c>
      <c r="N55" s="131">
        <v>4258</v>
      </c>
      <c r="O55" s="131">
        <v>16411</v>
      </c>
      <c r="P55" s="131">
        <v>13874</v>
      </c>
      <c r="Q55" s="131">
        <v>9031</v>
      </c>
      <c r="R55" s="131">
        <v>4521</v>
      </c>
      <c r="S55" s="131">
        <v>17770</v>
      </c>
      <c r="T55" s="131">
        <v>11383</v>
      </c>
      <c r="U55" s="131">
        <v>6350.0680000000002</v>
      </c>
      <c r="V55" s="131">
        <v>4414.2299999999996</v>
      </c>
      <c r="W55" s="106"/>
      <c r="X55" s="132" t="s">
        <v>36</v>
      </c>
      <c r="Y55" s="131">
        <v>2755</v>
      </c>
      <c r="Z55" s="131">
        <v>9895</v>
      </c>
      <c r="AA55" s="131">
        <v>7379</v>
      </c>
      <c r="AB55" s="131">
        <v>4861</v>
      </c>
      <c r="AC55" s="131">
        <v>2431</v>
      </c>
      <c r="AD55" s="131">
        <v>9325</v>
      </c>
      <c r="AE55" s="131">
        <v>6960</v>
      </c>
      <c r="AF55" s="131">
        <v>4464</v>
      </c>
      <c r="AG55" s="131">
        <v>2232</v>
      </c>
      <c r="AH55" s="131">
        <v>8580</v>
      </c>
      <c r="AI55" s="131">
        <v>6348</v>
      </c>
      <c r="AJ55" s="131">
        <v>4115</v>
      </c>
      <c r="AK55" s="131">
        <v>2057</v>
      </c>
      <c r="AL55" s="131">
        <v>7972</v>
      </c>
      <c r="AM55" s="131">
        <v>6348</v>
      </c>
      <c r="AN55" s="131">
        <v>4206</v>
      </c>
      <c r="AO55" s="131">
        <v>2093</v>
      </c>
      <c r="AP55" s="131">
        <v>8905.2080000000005</v>
      </c>
      <c r="AQ55" s="131">
        <v>6776</v>
      </c>
      <c r="AR55" s="131">
        <v>4281.7070000000003</v>
      </c>
      <c r="AS55" s="131">
        <v>2140.558</v>
      </c>
      <c r="AT55" s="106"/>
      <c r="AU55" s="132" t="s">
        <v>36</v>
      </c>
      <c r="AV55" s="131">
        <v>107564.76662179249</v>
      </c>
      <c r="AW55" s="131">
        <v>447206.53881717747</v>
      </c>
      <c r="AX55" s="131">
        <v>342292.19779412972</v>
      </c>
      <c r="AY55" s="131">
        <v>243692.71825619729</v>
      </c>
      <c r="AZ55" s="131">
        <v>118833.70896598141</v>
      </c>
      <c r="BA55" s="131">
        <v>453489.23700000002</v>
      </c>
      <c r="BB55" s="131">
        <v>334266.74599999998</v>
      </c>
      <c r="BC55" s="131">
        <v>215595.56299999999</v>
      </c>
      <c r="BD55" s="131">
        <v>107803.951</v>
      </c>
      <c r="BE55" s="131">
        <v>421903.58799999999</v>
      </c>
      <c r="BF55" s="131">
        <v>314280.98499999999</v>
      </c>
      <c r="BG55" s="131">
        <v>209984.43</v>
      </c>
      <c r="BH55" s="131">
        <v>104766.84600000001</v>
      </c>
      <c r="BI55" s="131">
        <v>401100.859</v>
      </c>
      <c r="BJ55" s="131">
        <v>298616.549</v>
      </c>
      <c r="BK55" s="131">
        <v>193870.34299999999</v>
      </c>
      <c r="BL55" s="131">
        <v>96847.747000000003</v>
      </c>
      <c r="BM55" s="131">
        <v>223758.47500000001</v>
      </c>
      <c r="BN55" s="131">
        <v>127628.01300000001</v>
      </c>
      <c r="BO55" s="131">
        <v>30108.023000000001</v>
      </c>
      <c r="BP55" s="68"/>
      <c r="BQ55" s="132" t="s">
        <v>36</v>
      </c>
      <c r="BR55" s="131"/>
      <c r="BS55" s="131"/>
      <c r="BT55" s="131"/>
      <c r="BU55" s="131"/>
      <c r="BV55" s="131"/>
      <c r="BW55" s="68"/>
      <c r="BX55" s="132" t="s">
        <v>36</v>
      </c>
      <c r="BY55" s="131"/>
      <c r="BZ55" s="131"/>
      <c r="CA55" s="131"/>
      <c r="CB55" s="131"/>
      <c r="CC55" s="131"/>
      <c r="CD55" s="68"/>
      <c r="CE55" s="132" t="s">
        <v>36</v>
      </c>
      <c r="CF55" s="131"/>
      <c r="CG55" s="131"/>
      <c r="CH55" s="131"/>
      <c r="CI55" s="68"/>
      <c r="CJ55" s="132" t="s">
        <v>36</v>
      </c>
      <c r="CK55" s="131">
        <v>6104.6600828499995</v>
      </c>
      <c r="CL55" s="131">
        <v>2005.5056213499993</v>
      </c>
      <c r="CM55" s="68"/>
      <c r="CN55" s="132" t="s">
        <v>57</v>
      </c>
      <c r="CO55" s="131">
        <v>6130</v>
      </c>
      <c r="CP55" s="131">
        <v>21335</v>
      </c>
      <c r="CQ55" s="131">
        <v>15959</v>
      </c>
      <c r="CR55" s="131">
        <v>10584</v>
      </c>
      <c r="CS55" s="131">
        <v>5292</v>
      </c>
      <c r="CT55" s="131">
        <v>18959</v>
      </c>
      <c r="CU55" s="131">
        <v>13789</v>
      </c>
      <c r="CV55" s="131">
        <v>8865</v>
      </c>
      <c r="CW55" s="131">
        <v>4433</v>
      </c>
      <c r="CX55" s="131">
        <v>17381</v>
      </c>
      <c r="CY55" s="131">
        <v>12948</v>
      </c>
      <c r="CZ55" s="131">
        <v>8515</v>
      </c>
      <c r="DA55" s="131">
        <v>4258</v>
      </c>
      <c r="DB55" s="131">
        <v>16411</v>
      </c>
      <c r="DC55" s="131">
        <v>13874</v>
      </c>
      <c r="DD55" s="131">
        <v>9031</v>
      </c>
      <c r="DE55" s="131">
        <v>4521</v>
      </c>
      <c r="DF55" s="131">
        <v>17770</v>
      </c>
      <c r="DG55" s="131">
        <v>11383</v>
      </c>
      <c r="DH55" s="131">
        <v>6350.0680000000002</v>
      </c>
      <c r="DI55" s="131">
        <v>4414.2299999999996</v>
      </c>
      <c r="DJ55" s="106"/>
      <c r="DK55" s="132" t="s">
        <v>57</v>
      </c>
      <c r="DL55" s="131">
        <v>2755</v>
      </c>
      <c r="DM55" s="131">
        <v>9895</v>
      </c>
      <c r="DN55" s="131">
        <v>7379</v>
      </c>
      <c r="DO55" s="131">
        <v>4861</v>
      </c>
      <c r="DP55" s="131">
        <v>2431</v>
      </c>
      <c r="DQ55" s="131">
        <v>9325</v>
      </c>
      <c r="DR55" s="131">
        <v>6960</v>
      </c>
      <c r="DS55" s="131">
        <v>4464</v>
      </c>
      <c r="DT55" s="131">
        <v>2232</v>
      </c>
      <c r="DU55" s="131">
        <v>8580</v>
      </c>
      <c r="DV55" s="131">
        <v>6348</v>
      </c>
      <c r="DW55" s="131">
        <v>4115</v>
      </c>
      <c r="DX55" s="131">
        <v>2057</v>
      </c>
      <c r="DY55" s="131">
        <v>7972</v>
      </c>
      <c r="DZ55" s="131">
        <v>6348</v>
      </c>
      <c r="EA55" s="131">
        <v>4206</v>
      </c>
      <c r="EB55" s="131">
        <v>2093</v>
      </c>
      <c r="EC55" s="131">
        <v>8905.2080000000005</v>
      </c>
      <c r="ED55" s="131">
        <v>6776</v>
      </c>
      <c r="EE55" s="131">
        <v>4281.7070000000003</v>
      </c>
      <c r="EF55" s="131">
        <v>2140.558</v>
      </c>
      <c r="EG55" s="106"/>
      <c r="EH55" s="132" t="s">
        <v>57</v>
      </c>
      <c r="EI55" s="131">
        <v>107564.76662179249</v>
      </c>
      <c r="EJ55" s="131">
        <v>447206.53881717747</v>
      </c>
      <c r="EK55" s="131">
        <v>342292.19779412972</v>
      </c>
      <c r="EL55" s="131">
        <v>243692.71825619729</v>
      </c>
      <c r="EM55" s="131">
        <v>118833.70896598141</v>
      </c>
      <c r="EN55" s="131">
        <v>453489.23700000002</v>
      </c>
      <c r="EO55" s="131">
        <v>334266.74599999998</v>
      </c>
      <c r="EP55" s="131">
        <v>215595.56299999999</v>
      </c>
      <c r="EQ55" s="131">
        <v>107803.951</v>
      </c>
      <c r="ER55" s="131">
        <v>421903.58799999999</v>
      </c>
      <c r="ES55" s="131">
        <v>314280.98499999999</v>
      </c>
      <c r="ET55" s="131">
        <v>209984.43</v>
      </c>
      <c r="EU55" s="131">
        <v>104766.84600000001</v>
      </c>
      <c r="EV55" s="131">
        <v>401100.859</v>
      </c>
      <c r="EW55" s="131">
        <v>298616.549</v>
      </c>
      <c r="EX55" s="131">
        <v>193870.34299999999</v>
      </c>
      <c r="EY55" s="131">
        <v>96847.747000000003</v>
      </c>
      <c r="EZ55" s="131">
        <v>223758.47500000001</v>
      </c>
      <c r="FA55" s="131">
        <v>127628.01300000001</v>
      </c>
      <c r="FB55" s="131">
        <v>30108.023000000001</v>
      </c>
      <c r="FC55" s="68"/>
      <c r="FD55" s="132" t="s">
        <v>57</v>
      </c>
      <c r="FE55" s="131"/>
      <c r="FF55" s="131"/>
      <c r="FG55" s="131"/>
      <c r="FH55" s="131"/>
      <c r="FI55" s="131"/>
      <c r="FJ55" s="68"/>
      <c r="FK55" s="132" t="s">
        <v>57</v>
      </c>
      <c r="FL55" s="131"/>
      <c r="FM55" s="131"/>
      <c r="FN55" s="131"/>
      <c r="FO55" s="131"/>
      <c r="FP55" s="131"/>
      <c r="FQ55" s="68"/>
      <c r="FR55" s="132" t="s">
        <v>57</v>
      </c>
      <c r="FS55" s="131"/>
      <c r="FT55" s="131"/>
      <c r="FU55" s="131"/>
      <c r="FV55" s="68"/>
      <c r="FW55" s="132" t="s">
        <v>57</v>
      </c>
      <c r="FX55" s="131">
        <v>6104.6600828499995</v>
      </c>
      <c r="FY55" s="131">
        <v>2005.5056213499993</v>
      </c>
    </row>
    <row r="56" spans="1:181" ht="15.5">
      <c r="A56" s="27" t="s">
        <v>34</v>
      </c>
      <c r="B56" s="66"/>
      <c r="C56" s="66"/>
      <c r="D56" s="66"/>
      <c r="E56" s="66"/>
      <c r="F56" s="66"/>
      <c r="G56" s="66">
        <v>0</v>
      </c>
      <c r="H56" s="66">
        <v>0</v>
      </c>
      <c r="I56" s="66">
        <v>0</v>
      </c>
      <c r="J56" s="66">
        <v>0</v>
      </c>
      <c r="K56" s="66">
        <v>0</v>
      </c>
      <c r="L56" s="66">
        <v>0</v>
      </c>
      <c r="M56" s="66">
        <v>0</v>
      </c>
      <c r="N56" s="66">
        <v>0</v>
      </c>
      <c r="O56" s="66">
        <v>0</v>
      </c>
      <c r="P56" s="66">
        <v>0</v>
      </c>
      <c r="Q56" s="66">
        <v>0</v>
      </c>
      <c r="R56" s="66">
        <v>0</v>
      </c>
      <c r="S56" s="66">
        <v>0</v>
      </c>
      <c r="T56" s="66">
        <v>0</v>
      </c>
      <c r="U56" s="66">
        <v>0</v>
      </c>
      <c r="V56" s="66">
        <v>0</v>
      </c>
      <c r="W56" s="106"/>
      <c r="X56" s="27" t="s">
        <v>34</v>
      </c>
      <c r="Y56" s="66"/>
      <c r="Z56" s="66"/>
      <c r="AA56" s="66"/>
      <c r="AB56" s="66"/>
      <c r="AC56" s="66"/>
      <c r="AD56" s="66">
        <v>0</v>
      </c>
      <c r="AE56" s="66">
        <v>0</v>
      </c>
      <c r="AF56" s="66">
        <v>0</v>
      </c>
      <c r="AG56" s="66">
        <v>0</v>
      </c>
      <c r="AH56" s="66">
        <v>0</v>
      </c>
      <c r="AI56" s="66">
        <v>0</v>
      </c>
      <c r="AJ56" s="66">
        <v>0</v>
      </c>
      <c r="AK56" s="66">
        <v>0</v>
      </c>
      <c r="AL56" s="66">
        <v>0</v>
      </c>
      <c r="AM56" s="66">
        <v>0</v>
      </c>
      <c r="AN56" s="66">
        <v>0</v>
      </c>
      <c r="AO56" s="66">
        <v>0</v>
      </c>
      <c r="AP56" s="66">
        <v>0</v>
      </c>
      <c r="AQ56" s="66">
        <v>0</v>
      </c>
      <c r="AR56" s="66">
        <v>0</v>
      </c>
      <c r="AS56" s="66">
        <v>0</v>
      </c>
      <c r="AT56" s="106"/>
      <c r="AU56" s="27" t="s">
        <v>34</v>
      </c>
      <c r="AV56" s="66"/>
      <c r="AW56" s="66"/>
      <c r="AX56" s="66"/>
      <c r="AY56" s="66"/>
      <c r="AZ56" s="66"/>
      <c r="BA56" s="66">
        <v>0</v>
      </c>
      <c r="BB56" s="66">
        <v>0</v>
      </c>
      <c r="BC56" s="66"/>
      <c r="BD56" s="66"/>
      <c r="BE56" s="66">
        <v>0</v>
      </c>
      <c r="BF56" s="66">
        <v>0</v>
      </c>
      <c r="BG56" s="66">
        <v>0</v>
      </c>
      <c r="BH56" s="66">
        <v>0</v>
      </c>
      <c r="BI56" s="66">
        <v>0</v>
      </c>
      <c r="BJ56" s="66">
        <v>0</v>
      </c>
      <c r="BK56" s="66">
        <v>0</v>
      </c>
      <c r="BL56" s="66">
        <v>0</v>
      </c>
      <c r="BM56" s="66">
        <v>0</v>
      </c>
      <c r="BN56" s="66">
        <v>0</v>
      </c>
      <c r="BO56" s="66">
        <v>0</v>
      </c>
      <c r="BP56" s="68"/>
      <c r="BQ56" s="27" t="s">
        <v>34</v>
      </c>
      <c r="BR56" s="66"/>
      <c r="BS56" s="66"/>
      <c r="BT56" s="66"/>
      <c r="BU56" s="66"/>
      <c r="BV56" s="66"/>
      <c r="BW56" s="68"/>
      <c r="BX56" s="27" t="s">
        <v>34</v>
      </c>
      <c r="BY56" s="66"/>
      <c r="BZ56" s="66"/>
      <c r="CA56" s="66"/>
      <c r="CB56" s="66"/>
      <c r="CC56" s="66"/>
      <c r="CD56" s="68"/>
      <c r="CE56" s="27" t="s">
        <v>34</v>
      </c>
      <c r="CF56" s="66"/>
      <c r="CG56" s="66"/>
      <c r="CH56" s="66"/>
      <c r="CI56" s="68"/>
      <c r="CJ56" s="27" t="s">
        <v>34</v>
      </c>
      <c r="CK56" s="66"/>
      <c r="CL56" s="66"/>
      <c r="CM56" s="68"/>
      <c r="CN56" s="27" t="s">
        <v>58</v>
      </c>
      <c r="CO56" s="66">
        <v>0</v>
      </c>
      <c r="CP56" s="66">
        <v>0</v>
      </c>
      <c r="CQ56" s="66">
        <v>0</v>
      </c>
      <c r="CR56" s="66">
        <v>0</v>
      </c>
      <c r="CS56" s="66"/>
      <c r="CT56" s="66">
        <v>0</v>
      </c>
      <c r="CU56" s="66">
        <v>0</v>
      </c>
      <c r="CV56" s="66">
        <v>0</v>
      </c>
      <c r="CW56" s="66">
        <v>0</v>
      </c>
      <c r="CX56" s="66">
        <v>0</v>
      </c>
      <c r="CY56" s="66">
        <v>0</v>
      </c>
      <c r="CZ56" s="66">
        <v>0</v>
      </c>
      <c r="DA56" s="66">
        <v>0</v>
      </c>
      <c r="DB56" s="66">
        <v>0</v>
      </c>
      <c r="DC56" s="66">
        <v>0</v>
      </c>
      <c r="DD56" s="66">
        <v>0</v>
      </c>
      <c r="DE56" s="66">
        <v>0</v>
      </c>
      <c r="DF56" s="66">
        <v>0</v>
      </c>
      <c r="DG56" s="66">
        <v>0</v>
      </c>
      <c r="DH56" s="66">
        <v>0</v>
      </c>
      <c r="DI56" s="66">
        <v>0</v>
      </c>
      <c r="DJ56" s="106"/>
      <c r="DK56" s="27" t="s">
        <v>58</v>
      </c>
      <c r="DL56" s="66">
        <v>0</v>
      </c>
      <c r="DM56" s="66">
        <v>0</v>
      </c>
      <c r="DN56" s="66">
        <v>0</v>
      </c>
      <c r="DO56" s="66">
        <v>0</v>
      </c>
      <c r="DP56" s="66"/>
      <c r="DQ56" s="66">
        <v>0</v>
      </c>
      <c r="DR56" s="66">
        <v>0</v>
      </c>
      <c r="DS56" s="66">
        <v>0</v>
      </c>
      <c r="DT56" s="66">
        <v>0</v>
      </c>
      <c r="DU56" s="66">
        <v>0</v>
      </c>
      <c r="DV56" s="66">
        <v>0</v>
      </c>
      <c r="DW56" s="66">
        <v>0</v>
      </c>
      <c r="DX56" s="66">
        <v>0</v>
      </c>
      <c r="DY56" s="66">
        <v>0</v>
      </c>
      <c r="DZ56" s="66">
        <v>0</v>
      </c>
      <c r="EA56" s="66">
        <v>0</v>
      </c>
      <c r="EB56" s="66">
        <v>0</v>
      </c>
      <c r="EC56" s="66">
        <v>0</v>
      </c>
      <c r="ED56" s="66">
        <v>0</v>
      </c>
      <c r="EE56" s="66">
        <v>0</v>
      </c>
      <c r="EF56" s="66">
        <v>0</v>
      </c>
      <c r="EG56" s="106"/>
      <c r="EH56" s="27" t="s">
        <v>58</v>
      </c>
      <c r="EI56" s="66">
        <v>0</v>
      </c>
      <c r="EJ56" s="66">
        <v>0</v>
      </c>
      <c r="EK56" s="66">
        <v>0</v>
      </c>
      <c r="EL56" s="66">
        <v>0</v>
      </c>
      <c r="EM56" s="66"/>
      <c r="EN56" s="66">
        <v>0</v>
      </c>
      <c r="EO56" s="66">
        <v>0</v>
      </c>
      <c r="EP56" s="66"/>
      <c r="EQ56" s="66"/>
      <c r="ER56" s="66">
        <v>0</v>
      </c>
      <c r="ES56" s="66">
        <v>0</v>
      </c>
      <c r="ET56" s="66">
        <v>0</v>
      </c>
      <c r="EU56" s="66">
        <v>0</v>
      </c>
      <c r="EV56" s="66">
        <v>0</v>
      </c>
      <c r="EW56" s="66">
        <v>0</v>
      </c>
      <c r="EX56" s="66">
        <v>0</v>
      </c>
      <c r="EY56" s="66">
        <v>0</v>
      </c>
      <c r="EZ56" s="66">
        <v>0</v>
      </c>
      <c r="FA56" s="66">
        <v>0</v>
      </c>
      <c r="FB56" s="66">
        <v>0</v>
      </c>
      <c r="FC56" s="68"/>
      <c r="FD56" s="27" t="s">
        <v>58</v>
      </c>
      <c r="FE56" s="66"/>
      <c r="FF56" s="66"/>
      <c r="FG56" s="66"/>
      <c r="FH56" s="66"/>
      <c r="FI56" s="66"/>
      <c r="FJ56" s="68"/>
      <c r="FK56" s="27" t="s">
        <v>58</v>
      </c>
      <c r="FL56" s="66"/>
      <c r="FM56" s="66"/>
      <c r="FN56" s="66"/>
      <c r="FO56" s="66"/>
      <c r="FP56" s="66"/>
      <c r="FQ56" s="68"/>
      <c r="FR56" s="27" t="s">
        <v>58</v>
      </c>
      <c r="FS56" s="66"/>
      <c r="FT56" s="66"/>
      <c r="FU56" s="66"/>
      <c r="FV56" s="68"/>
      <c r="FW56" s="27" t="s">
        <v>58</v>
      </c>
      <c r="FX56" s="66"/>
      <c r="FY56" s="66"/>
    </row>
    <row r="57" spans="1:181" ht="15.5">
      <c r="A57" s="132" t="s">
        <v>217</v>
      </c>
      <c r="B57" s="131"/>
      <c r="C57" s="131"/>
      <c r="D57" s="131"/>
      <c r="E57" s="131"/>
      <c r="F57" s="131"/>
      <c r="G57" s="131">
        <v>0</v>
      </c>
      <c r="H57" s="131">
        <v>0</v>
      </c>
      <c r="I57" s="131">
        <v>0</v>
      </c>
      <c r="J57" s="131">
        <v>0</v>
      </c>
      <c r="K57" s="131">
        <v>0</v>
      </c>
      <c r="L57" s="131">
        <v>0</v>
      </c>
      <c r="M57" s="131">
        <v>0</v>
      </c>
      <c r="N57" s="131">
        <v>0</v>
      </c>
      <c r="O57" s="131">
        <v>0</v>
      </c>
      <c r="P57" s="131">
        <v>0</v>
      </c>
      <c r="Q57" s="131">
        <v>0</v>
      </c>
      <c r="R57" s="131">
        <v>0</v>
      </c>
      <c r="S57" s="131">
        <v>0</v>
      </c>
      <c r="T57" s="131">
        <v>0</v>
      </c>
      <c r="U57" s="131">
        <v>0</v>
      </c>
      <c r="V57" s="131">
        <v>0</v>
      </c>
      <c r="W57" s="106"/>
      <c r="X57" s="132" t="s">
        <v>217</v>
      </c>
      <c r="Y57" s="131"/>
      <c r="Z57" s="131"/>
      <c r="AA57" s="131"/>
      <c r="AB57" s="131"/>
      <c r="AC57" s="131"/>
      <c r="AD57" s="131">
        <v>0</v>
      </c>
      <c r="AE57" s="131">
        <v>0</v>
      </c>
      <c r="AF57" s="131">
        <v>0</v>
      </c>
      <c r="AG57" s="131">
        <v>0</v>
      </c>
      <c r="AH57" s="131">
        <v>0</v>
      </c>
      <c r="AI57" s="131">
        <v>0</v>
      </c>
      <c r="AJ57" s="131">
        <v>0</v>
      </c>
      <c r="AK57" s="131">
        <v>0</v>
      </c>
      <c r="AL57" s="131">
        <v>0</v>
      </c>
      <c r="AM57" s="131">
        <v>0</v>
      </c>
      <c r="AN57" s="131">
        <v>0</v>
      </c>
      <c r="AO57" s="131">
        <v>0</v>
      </c>
      <c r="AP57" s="131">
        <v>0</v>
      </c>
      <c r="AQ57" s="131">
        <v>0</v>
      </c>
      <c r="AR57" s="131">
        <v>0</v>
      </c>
      <c r="AS57" s="131">
        <v>0</v>
      </c>
      <c r="AT57" s="106"/>
      <c r="AU57" s="132" t="s">
        <v>217</v>
      </c>
      <c r="AV57" s="131"/>
      <c r="AW57" s="131"/>
      <c r="AX57" s="131"/>
      <c r="AY57" s="131"/>
      <c r="AZ57" s="131"/>
      <c r="BA57" s="131">
        <v>0</v>
      </c>
      <c r="BB57" s="131">
        <v>0</v>
      </c>
      <c r="BC57" s="131"/>
      <c r="BD57" s="131"/>
      <c r="BE57" s="131">
        <v>0</v>
      </c>
      <c r="BF57" s="131">
        <v>0</v>
      </c>
      <c r="BG57" s="131">
        <v>0</v>
      </c>
      <c r="BH57" s="131">
        <v>0</v>
      </c>
      <c r="BI57" s="131">
        <v>0</v>
      </c>
      <c r="BJ57" s="131">
        <v>0</v>
      </c>
      <c r="BK57" s="131">
        <v>0</v>
      </c>
      <c r="BL57" s="131">
        <v>0</v>
      </c>
      <c r="BM57" s="131">
        <v>0</v>
      </c>
      <c r="BN57" s="131">
        <v>0</v>
      </c>
      <c r="BO57" s="131">
        <v>0</v>
      </c>
      <c r="BP57" s="68"/>
      <c r="BQ57" s="132" t="s">
        <v>217</v>
      </c>
      <c r="BR57" s="131"/>
      <c r="BS57" s="131"/>
      <c r="BT57" s="131"/>
      <c r="BU57" s="131"/>
      <c r="BV57" s="131"/>
      <c r="BW57" s="68"/>
      <c r="BX57" s="132" t="s">
        <v>217</v>
      </c>
      <c r="BY57" s="131"/>
      <c r="BZ57" s="131"/>
      <c r="CA57" s="131"/>
      <c r="CB57" s="131"/>
      <c r="CC57" s="131"/>
      <c r="CD57" s="68"/>
      <c r="CE57" s="132" t="s">
        <v>217</v>
      </c>
      <c r="CF57" s="131"/>
      <c r="CG57" s="131"/>
      <c r="CH57" s="131"/>
      <c r="CI57" s="68"/>
      <c r="CJ57" s="132" t="s">
        <v>217</v>
      </c>
      <c r="CK57" s="131"/>
      <c r="CL57" s="131"/>
      <c r="CM57" s="68"/>
      <c r="CN57" s="132" t="s">
        <v>219</v>
      </c>
      <c r="CO57" s="131">
        <v>0</v>
      </c>
      <c r="CP57" s="131">
        <v>0</v>
      </c>
      <c r="CQ57" s="131">
        <v>0</v>
      </c>
      <c r="CR57" s="131">
        <v>0</v>
      </c>
      <c r="CS57" s="131"/>
      <c r="CT57" s="131">
        <v>0</v>
      </c>
      <c r="CU57" s="131">
        <v>0</v>
      </c>
      <c r="CV57" s="131">
        <v>0</v>
      </c>
      <c r="CW57" s="131">
        <v>0</v>
      </c>
      <c r="CX57" s="131">
        <v>0</v>
      </c>
      <c r="CY57" s="131">
        <v>0</v>
      </c>
      <c r="CZ57" s="131">
        <v>0</v>
      </c>
      <c r="DA57" s="131">
        <v>0</v>
      </c>
      <c r="DB57" s="131">
        <v>0</v>
      </c>
      <c r="DC57" s="131">
        <v>0</v>
      </c>
      <c r="DD57" s="131">
        <v>0</v>
      </c>
      <c r="DE57" s="131">
        <v>0</v>
      </c>
      <c r="DF57" s="131">
        <v>0</v>
      </c>
      <c r="DG57" s="131">
        <v>0</v>
      </c>
      <c r="DH57" s="131">
        <v>0</v>
      </c>
      <c r="DI57" s="131">
        <v>0</v>
      </c>
      <c r="DJ57" s="106"/>
      <c r="DK57" s="132" t="s">
        <v>219</v>
      </c>
      <c r="DL57" s="131">
        <v>0</v>
      </c>
      <c r="DM57" s="131">
        <v>0</v>
      </c>
      <c r="DN57" s="131">
        <v>0</v>
      </c>
      <c r="DO57" s="131">
        <v>0</v>
      </c>
      <c r="DP57" s="131"/>
      <c r="DQ57" s="131">
        <v>0</v>
      </c>
      <c r="DR57" s="131">
        <v>0</v>
      </c>
      <c r="DS57" s="131">
        <v>0</v>
      </c>
      <c r="DT57" s="131">
        <v>0</v>
      </c>
      <c r="DU57" s="131">
        <v>0</v>
      </c>
      <c r="DV57" s="131">
        <v>0</v>
      </c>
      <c r="DW57" s="131">
        <v>0</v>
      </c>
      <c r="DX57" s="131">
        <v>0</v>
      </c>
      <c r="DY57" s="131">
        <v>0</v>
      </c>
      <c r="DZ57" s="131">
        <v>0</v>
      </c>
      <c r="EA57" s="131">
        <v>0</v>
      </c>
      <c r="EB57" s="131">
        <v>0</v>
      </c>
      <c r="EC57" s="131">
        <v>0</v>
      </c>
      <c r="ED57" s="131">
        <v>0</v>
      </c>
      <c r="EE57" s="131">
        <v>0</v>
      </c>
      <c r="EF57" s="131">
        <v>0</v>
      </c>
      <c r="EG57" s="106"/>
      <c r="EH57" s="132" t="s">
        <v>219</v>
      </c>
      <c r="EI57" s="131">
        <v>0</v>
      </c>
      <c r="EJ57" s="131">
        <v>0</v>
      </c>
      <c r="EK57" s="131">
        <v>0</v>
      </c>
      <c r="EL57" s="131">
        <v>0</v>
      </c>
      <c r="EM57" s="131"/>
      <c r="EN57" s="131">
        <v>0</v>
      </c>
      <c r="EO57" s="131">
        <v>0</v>
      </c>
      <c r="EP57" s="131"/>
      <c r="EQ57" s="131"/>
      <c r="ER57" s="131">
        <v>0</v>
      </c>
      <c r="ES57" s="131">
        <v>0</v>
      </c>
      <c r="ET57" s="131">
        <v>0</v>
      </c>
      <c r="EU57" s="131">
        <v>0</v>
      </c>
      <c r="EV57" s="131">
        <v>0</v>
      </c>
      <c r="EW57" s="131">
        <v>0</v>
      </c>
      <c r="EX57" s="131">
        <v>0</v>
      </c>
      <c r="EY57" s="131">
        <v>0</v>
      </c>
      <c r="EZ57" s="131">
        <v>0</v>
      </c>
      <c r="FA57" s="131">
        <v>0</v>
      </c>
      <c r="FB57" s="131">
        <v>0</v>
      </c>
      <c r="FC57" s="68"/>
      <c r="FD57" s="132" t="s">
        <v>219</v>
      </c>
      <c r="FE57" s="131"/>
      <c r="FF57" s="131"/>
      <c r="FG57" s="131"/>
      <c r="FH57" s="131"/>
      <c r="FI57" s="131"/>
      <c r="FJ57" s="68"/>
      <c r="FK57" s="132" t="s">
        <v>219</v>
      </c>
      <c r="FL57" s="131"/>
      <c r="FM57" s="131"/>
      <c r="FN57" s="131"/>
      <c r="FO57" s="131"/>
      <c r="FP57" s="131"/>
      <c r="FQ57" s="68"/>
      <c r="FR57" s="132" t="s">
        <v>219</v>
      </c>
      <c r="FS57" s="131"/>
      <c r="FT57" s="131"/>
      <c r="FU57" s="131"/>
      <c r="FV57" s="68"/>
      <c r="FW57" s="132" t="s">
        <v>219</v>
      </c>
      <c r="FX57" s="131"/>
      <c r="FY57" s="131"/>
    </row>
    <row r="58" spans="1:181" ht="15.5">
      <c r="A58" s="27" t="s">
        <v>158</v>
      </c>
      <c r="B58" s="66"/>
      <c r="C58" s="66"/>
      <c r="D58" s="66"/>
      <c r="E58" s="66"/>
      <c r="F58" s="66"/>
      <c r="G58" s="66">
        <v>0</v>
      </c>
      <c r="H58" s="66">
        <v>0</v>
      </c>
      <c r="I58" s="66">
        <v>0</v>
      </c>
      <c r="J58" s="66">
        <v>0</v>
      </c>
      <c r="K58" s="66">
        <v>0</v>
      </c>
      <c r="L58" s="66">
        <v>0</v>
      </c>
      <c r="M58" s="66">
        <v>0</v>
      </c>
      <c r="N58" s="66">
        <v>0</v>
      </c>
      <c r="O58" s="66">
        <v>0</v>
      </c>
      <c r="P58" s="66">
        <v>0</v>
      </c>
      <c r="Q58" s="66">
        <v>0</v>
      </c>
      <c r="R58" s="66">
        <v>0</v>
      </c>
      <c r="S58" s="66">
        <v>0</v>
      </c>
      <c r="T58" s="66">
        <v>0</v>
      </c>
      <c r="U58" s="66">
        <v>0</v>
      </c>
      <c r="V58" s="66">
        <v>0</v>
      </c>
      <c r="W58" s="106"/>
      <c r="X58" s="27" t="s">
        <v>158</v>
      </c>
      <c r="Y58" s="66"/>
      <c r="Z58" s="66"/>
      <c r="AA58" s="66"/>
      <c r="AB58" s="66"/>
      <c r="AC58" s="66"/>
      <c r="AD58" s="66">
        <v>0</v>
      </c>
      <c r="AE58" s="66">
        <v>0</v>
      </c>
      <c r="AF58" s="66">
        <v>0</v>
      </c>
      <c r="AG58" s="66">
        <v>0</v>
      </c>
      <c r="AH58" s="66">
        <v>0</v>
      </c>
      <c r="AI58" s="66">
        <v>0</v>
      </c>
      <c r="AJ58" s="66">
        <v>0</v>
      </c>
      <c r="AK58" s="66">
        <v>0</v>
      </c>
      <c r="AL58" s="66">
        <v>0</v>
      </c>
      <c r="AM58" s="66">
        <v>0</v>
      </c>
      <c r="AN58" s="66">
        <v>0</v>
      </c>
      <c r="AO58" s="66">
        <v>0</v>
      </c>
      <c r="AP58" s="66">
        <v>0</v>
      </c>
      <c r="AQ58" s="66">
        <v>0</v>
      </c>
      <c r="AR58" s="66">
        <v>0</v>
      </c>
      <c r="AS58" s="66">
        <v>0</v>
      </c>
      <c r="AT58" s="106"/>
      <c r="AU58" s="27" t="s">
        <v>158</v>
      </c>
      <c r="AV58" s="66"/>
      <c r="AW58" s="66"/>
      <c r="AX58" s="66"/>
      <c r="AY58" s="66"/>
      <c r="AZ58" s="66"/>
      <c r="BA58" s="66">
        <v>0</v>
      </c>
      <c r="BB58" s="66">
        <v>0</v>
      </c>
      <c r="BC58" s="66"/>
      <c r="BD58" s="66"/>
      <c r="BE58" s="66">
        <v>0</v>
      </c>
      <c r="BF58" s="66">
        <v>0</v>
      </c>
      <c r="BG58" s="66">
        <v>0</v>
      </c>
      <c r="BH58" s="66">
        <v>0</v>
      </c>
      <c r="BI58" s="66">
        <v>0</v>
      </c>
      <c r="BJ58" s="66">
        <v>0</v>
      </c>
      <c r="BK58" s="66">
        <v>0</v>
      </c>
      <c r="BL58" s="66">
        <v>0</v>
      </c>
      <c r="BM58" s="66">
        <v>0</v>
      </c>
      <c r="BN58" s="66">
        <v>0</v>
      </c>
      <c r="BO58" s="66">
        <v>0</v>
      </c>
      <c r="BP58" s="68"/>
      <c r="BQ58" s="27" t="s">
        <v>158</v>
      </c>
      <c r="BR58" s="66"/>
      <c r="BS58" s="66"/>
      <c r="BT58" s="66"/>
      <c r="BU58" s="66"/>
      <c r="BV58" s="66"/>
      <c r="BW58" s="68"/>
      <c r="BX58" s="27" t="s">
        <v>158</v>
      </c>
      <c r="BY58" s="66"/>
      <c r="BZ58" s="66"/>
      <c r="CA58" s="66"/>
      <c r="CB58" s="66"/>
      <c r="CC58" s="66"/>
      <c r="CD58" s="68"/>
      <c r="CE58" s="27" t="s">
        <v>158</v>
      </c>
      <c r="CF58" s="66"/>
      <c r="CG58" s="66"/>
      <c r="CH58" s="66"/>
      <c r="CI58" s="68"/>
      <c r="CJ58" s="27" t="s">
        <v>158</v>
      </c>
      <c r="CK58" s="66"/>
      <c r="CL58" s="66"/>
      <c r="CM58" s="68"/>
      <c r="CN58" s="27" t="s">
        <v>151</v>
      </c>
      <c r="CO58" s="66">
        <v>0</v>
      </c>
      <c r="CP58" s="66">
        <v>0</v>
      </c>
      <c r="CQ58" s="66">
        <v>0</v>
      </c>
      <c r="CR58" s="66">
        <v>0</v>
      </c>
      <c r="CS58" s="66"/>
      <c r="CT58" s="66">
        <v>0</v>
      </c>
      <c r="CU58" s="66">
        <v>0</v>
      </c>
      <c r="CV58" s="66">
        <v>0</v>
      </c>
      <c r="CW58" s="66">
        <v>0</v>
      </c>
      <c r="CX58" s="66">
        <v>0</v>
      </c>
      <c r="CY58" s="66">
        <v>0</v>
      </c>
      <c r="CZ58" s="66">
        <v>0</v>
      </c>
      <c r="DA58" s="66">
        <v>0</v>
      </c>
      <c r="DB58" s="66">
        <v>0</v>
      </c>
      <c r="DC58" s="66">
        <v>0</v>
      </c>
      <c r="DD58" s="66">
        <v>0</v>
      </c>
      <c r="DE58" s="66">
        <v>0</v>
      </c>
      <c r="DF58" s="66">
        <v>0</v>
      </c>
      <c r="DG58" s="66">
        <v>0</v>
      </c>
      <c r="DH58" s="66">
        <v>0</v>
      </c>
      <c r="DI58" s="66">
        <v>0</v>
      </c>
      <c r="DJ58" s="106"/>
      <c r="DK58" s="27" t="s">
        <v>151</v>
      </c>
      <c r="DL58" s="66">
        <v>0</v>
      </c>
      <c r="DM58" s="66">
        <v>0</v>
      </c>
      <c r="DN58" s="66">
        <v>0</v>
      </c>
      <c r="DO58" s="66">
        <v>0</v>
      </c>
      <c r="DP58" s="66"/>
      <c r="DQ58" s="66">
        <v>0</v>
      </c>
      <c r="DR58" s="66">
        <v>0</v>
      </c>
      <c r="DS58" s="66">
        <v>0</v>
      </c>
      <c r="DT58" s="66">
        <v>0</v>
      </c>
      <c r="DU58" s="66">
        <v>0</v>
      </c>
      <c r="DV58" s="66">
        <v>0</v>
      </c>
      <c r="DW58" s="66">
        <v>0</v>
      </c>
      <c r="DX58" s="66">
        <v>0</v>
      </c>
      <c r="DY58" s="66">
        <v>0</v>
      </c>
      <c r="DZ58" s="66">
        <v>0</v>
      </c>
      <c r="EA58" s="66">
        <v>0</v>
      </c>
      <c r="EB58" s="66">
        <v>0</v>
      </c>
      <c r="EC58" s="66">
        <v>0</v>
      </c>
      <c r="ED58" s="66">
        <v>0</v>
      </c>
      <c r="EE58" s="66">
        <v>0</v>
      </c>
      <c r="EF58" s="66">
        <v>0</v>
      </c>
      <c r="EG58" s="106"/>
      <c r="EH58" s="27" t="s">
        <v>151</v>
      </c>
      <c r="EI58" s="66">
        <v>0</v>
      </c>
      <c r="EJ58" s="66">
        <v>0</v>
      </c>
      <c r="EK58" s="66">
        <v>0</v>
      </c>
      <c r="EL58" s="66">
        <v>0</v>
      </c>
      <c r="EM58" s="66"/>
      <c r="EN58" s="66">
        <v>0</v>
      </c>
      <c r="EO58" s="66">
        <v>0</v>
      </c>
      <c r="EP58" s="66"/>
      <c r="EQ58" s="66"/>
      <c r="ER58" s="66">
        <v>0</v>
      </c>
      <c r="ES58" s="66">
        <v>0</v>
      </c>
      <c r="ET58" s="66">
        <v>0</v>
      </c>
      <c r="EU58" s="66">
        <v>0</v>
      </c>
      <c r="EV58" s="66">
        <v>0</v>
      </c>
      <c r="EW58" s="66">
        <v>0</v>
      </c>
      <c r="EX58" s="66">
        <v>0</v>
      </c>
      <c r="EY58" s="66">
        <v>0</v>
      </c>
      <c r="EZ58" s="66">
        <v>0</v>
      </c>
      <c r="FA58" s="66">
        <v>0</v>
      </c>
      <c r="FB58" s="66">
        <v>0</v>
      </c>
      <c r="FC58" s="68"/>
      <c r="FD58" s="27" t="s">
        <v>151</v>
      </c>
      <c r="FE58" s="66"/>
      <c r="FF58" s="66"/>
      <c r="FG58" s="66"/>
      <c r="FH58" s="66"/>
      <c r="FI58" s="66"/>
      <c r="FJ58" s="68"/>
      <c r="FK58" s="27" t="s">
        <v>151</v>
      </c>
      <c r="FL58" s="66"/>
      <c r="FM58" s="66"/>
      <c r="FN58" s="66"/>
      <c r="FO58" s="66"/>
      <c r="FP58" s="66"/>
      <c r="FQ58" s="68"/>
      <c r="FR58" s="27" t="s">
        <v>151</v>
      </c>
      <c r="FS58" s="66"/>
      <c r="FT58" s="66"/>
      <c r="FU58" s="66"/>
      <c r="FV58" s="68"/>
      <c r="FW58" s="27" t="s">
        <v>151</v>
      </c>
      <c r="FX58" s="66"/>
      <c r="FY58" s="66"/>
    </row>
    <row r="59" spans="1:181" ht="15.5">
      <c r="A59" s="132" t="s">
        <v>236</v>
      </c>
      <c r="B59" s="131">
        <v>-103</v>
      </c>
      <c r="C59" s="131">
        <v>2713</v>
      </c>
      <c r="D59" s="131">
        <v>1752</v>
      </c>
      <c r="E59" s="131">
        <v>1101</v>
      </c>
      <c r="F59" s="131">
        <v>533</v>
      </c>
      <c r="G59" s="131">
        <v>2513</v>
      </c>
      <c r="H59" s="131">
        <v>1875</v>
      </c>
      <c r="I59" s="131">
        <v>1065</v>
      </c>
      <c r="J59" s="131">
        <v>486</v>
      </c>
      <c r="K59" s="131">
        <v>2272</v>
      </c>
      <c r="L59" s="131">
        <v>1657</v>
      </c>
      <c r="M59" s="131">
        <v>1042</v>
      </c>
      <c r="N59" s="131">
        <v>570</v>
      </c>
      <c r="O59" s="131">
        <v>2240</v>
      </c>
      <c r="P59" s="131">
        <v>0</v>
      </c>
      <c r="Q59" s="131">
        <v>0</v>
      </c>
      <c r="R59" s="131">
        <v>0</v>
      </c>
      <c r="S59" s="131">
        <v>0</v>
      </c>
      <c r="T59" s="131">
        <v>1904</v>
      </c>
      <c r="U59" s="131">
        <v>2449.9319999999998</v>
      </c>
      <c r="V59" s="131">
        <v>-19.23</v>
      </c>
      <c r="W59" s="106"/>
      <c r="X59" s="132" t="s">
        <v>236</v>
      </c>
      <c r="Y59" s="131">
        <v>-0.16356999999999999</v>
      </c>
      <c r="Z59" s="131">
        <v>815.57083</v>
      </c>
      <c r="AA59" s="131">
        <v>482.96899999999999</v>
      </c>
      <c r="AB59" s="131">
        <v>392</v>
      </c>
      <c r="AC59" s="131">
        <v>194</v>
      </c>
      <c r="AD59" s="131">
        <v>1294</v>
      </c>
      <c r="AE59" s="131">
        <v>1089</v>
      </c>
      <c r="AF59" s="131">
        <v>244</v>
      </c>
      <c r="AG59" s="131">
        <v>63</v>
      </c>
      <c r="AH59" s="131">
        <v>849</v>
      </c>
      <c r="AI59" s="131">
        <v>691</v>
      </c>
      <c r="AJ59" s="131">
        <v>519</v>
      </c>
      <c r="AK59" s="131">
        <v>224.066</v>
      </c>
      <c r="AL59" s="131">
        <v>623</v>
      </c>
      <c r="AM59" s="131">
        <v>0</v>
      </c>
      <c r="AN59" s="131">
        <v>0</v>
      </c>
      <c r="AO59" s="131">
        <v>0</v>
      </c>
      <c r="AP59" s="131">
        <v>-32.478000000000002</v>
      </c>
      <c r="AQ59" s="131">
        <v>0</v>
      </c>
      <c r="AR59" s="131">
        <v>394.37799999999999</v>
      </c>
      <c r="AS59" s="131">
        <v>201.44200000000001</v>
      </c>
      <c r="AT59" s="106"/>
      <c r="AU59" s="132" t="s">
        <v>236</v>
      </c>
      <c r="AV59" s="131">
        <v>-495.41677664751711</v>
      </c>
      <c r="AW59" s="131">
        <v>8566.8686414129406</v>
      </c>
      <c r="AX59" s="131">
        <v>7080.6196851034492</v>
      </c>
      <c r="AY59" s="131">
        <v>-2.2626357939330664</v>
      </c>
      <c r="AZ59" s="131">
        <v>2931.8685114065224</v>
      </c>
      <c r="BA59" s="131">
        <v>6047.7290000000003</v>
      </c>
      <c r="BB59" s="131">
        <v>5978.1270000000004</v>
      </c>
      <c r="BC59" s="131">
        <v>2785.7020000000002</v>
      </c>
      <c r="BD59" s="131">
        <v>1266.2139999999999</v>
      </c>
      <c r="BE59" s="131">
        <v>7007.8959999999997</v>
      </c>
      <c r="BF59" s="131">
        <v>5184.1040000000003</v>
      </c>
      <c r="BG59" s="131">
        <v>-1153.3900000000001</v>
      </c>
      <c r="BH59" s="131">
        <v>-420.41699999999997</v>
      </c>
      <c r="BI59" s="131">
        <v>-1576.193</v>
      </c>
      <c r="BJ59" s="131">
        <v>-1329.4490000000001</v>
      </c>
      <c r="BK59" s="131">
        <v>-1125.309</v>
      </c>
      <c r="BL59" s="131">
        <v>-100.036</v>
      </c>
      <c r="BM59" s="131">
        <v>-388.94200000000001</v>
      </c>
      <c r="BN59" s="131">
        <v>-176.113</v>
      </c>
      <c r="BO59" s="131">
        <v>-65.855000000000004</v>
      </c>
      <c r="BP59" s="68"/>
      <c r="BQ59" s="132" t="s">
        <v>236</v>
      </c>
      <c r="BR59" s="131"/>
      <c r="BS59" s="131"/>
      <c r="BT59" s="131"/>
      <c r="BU59" s="131"/>
      <c r="BV59" s="131"/>
      <c r="BW59" s="68"/>
      <c r="BX59" s="132" t="s">
        <v>236</v>
      </c>
      <c r="BY59" s="131"/>
      <c r="BZ59" s="131"/>
      <c r="CA59" s="131"/>
      <c r="CB59" s="131"/>
      <c r="CC59" s="131"/>
      <c r="CD59" s="68"/>
      <c r="CE59" s="132" t="s">
        <v>236</v>
      </c>
      <c r="CF59" s="131"/>
      <c r="CG59" s="131"/>
      <c r="CH59" s="131"/>
      <c r="CI59" s="68"/>
      <c r="CJ59" s="132" t="s">
        <v>236</v>
      </c>
      <c r="CK59" s="131"/>
      <c r="CL59" s="131"/>
      <c r="CM59" s="68"/>
      <c r="CN59" s="132" t="s">
        <v>235</v>
      </c>
      <c r="CO59" s="131">
        <v>-103</v>
      </c>
      <c r="CP59" s="131">
        <v>2713</v>
      </c>
      <c r="CQ59" s="131">
        <v>1752</v>
      </c>
      <c r="CR59" s="131">
        <v>1101</v>
      </c>
      <c r="CS59" s="131">
        <v>533</v>
      </c>
      <c r="CT59" s="131">
        <v>2513</v>
      </c>
      <c r="CU59" s="131">
        <v>1875</v>
      </c>
      <c r="CV59" s="131">
        <v>1065</v>
      </c>
      <c r="CW59" s="131">
        <v>486</v>
      </c>
      <c r="CX59" s="131">
        <v>2272</v>
      </c>
      <c r="CY59" s="131">
        <v>1657</v>
      </c>
      <c r="CZ59" s="131">
        <v>1042</v>
      </c>
      <c r="DA59" s="131">
        <v>570</v>
      </c>
      <c r="DB59" s="131">
        <v>2240</v>
      </c>
      <c r="DC59" s="131">
        <v>0</v>
      </c>
      <c r="DD59" s="131">
        <v>0</v>
      </c>
      <c r="DE59" s="131">
        <v>0</v>
      </c>
      <c r="DF59" s="131">
        <v>0</v>
      </c>
      <c r="DG59" s="131">
        <v>1904</v>
      </c>
      <c r="DH59" s="131">
        <v>2449.9319999999998</v>
      </c>
      <c r="DI59" s="131">
        <v>-19.23</v>
      </c>
      <c r="DJ59" s="106"/>
      <c r="DK59" s="132" t="s">
        <v>235</v>
      </c>
      <c r="DL59" s="131">
        <v>-0.16356999999999999</v>
      </c>
      <c r="DM59" s="131">
        <v>815.57083</v>
      </c>
      <c r="DN59" s="131">
        <v>482.96899999999999</v>
      </c>
      <c r="DO59" s="131">
        <v>392</v>
      </c>
      <c r="DP59" s="131">
        <v>194</v>
      </c>
      <c r="DQ59" s="131">
        <v>1294</v>
      </c>
      <c r="DR59" s="131">
        <v>1089</v>
      </c>
      <c r="DS59" s="131">
        <v>244</v>
      </c>
      <c r="DT59" s="131">
        <v>63</v>
      </c>
      <c r="DU59" s="131">
        <v>849</v>
      </c>
      <c r="DV59" s="131">
        <v>691</v>
      </c>
      <c r="DW59" s="131">
        <v>519</v>
      </c>
      <c r="DX59" s="131">
        <v>224.066</v>
      </c>
      <c r="DY59" s="131">
        <v>623</v>
      </c>
      <c r="DZ59" s="131">
        <v>0</v>
      </c>
      <c r="EA59" s="131">
        <v>0</v>
      </c>
      <c r="EB59" s="131">
        <v>0</v>
      </c>
      <c r="EC59" s="131">
        <v>-32.478000000000002</v>
      </c>
      <c r="ED59" s="131">
        <v>0</v>
      </c>
      <c r="EE59" s="131">
        <v>394.37799999999999</v>
      </c>
      <c r="EF59" s="131">
        <v>201.44200000000001</v>
      </c>
      <c r="EG59" s="106"/>
      <c r="EH59" s="132" t="s">
        <v>235</v>
      </c>
      <c r="EI59" s="131">
        <v>-495.41677664751711</v>
      </c>
      <c r="EJ59" s="131">
        <v>8566.8686414129406</v>
      </c>
      <c r="EK59" s="131">
        <v>7080.6196851034492</v>
      </c>
      <c r="EL59" s="131">
        <v>-2.2626357939330664</v>
      </c>
      <c r="EM59" s="131">
        <v>2931.8685114065224</v>
      </c>
      <c r="EN59" s="131">
        <v>6047.7290000000003</v>
      </c>
      <c r="EO59" s="131">
        <v>5978.1270000000004</v>
      </c>
      <c r="EP59" s="131">
        <v>2785.7020000000002</v>
      </c>
      <c r="EQ59" s="131">
        <v>1266.2139999999999</v>
      </c>
      <c r="ER59" s="131">
        <v>7007.8959999999997</v>
      </c>
      <c r="ES59" s="131">
        <v>5184.1040000000003</v>
      </c>
      <c r="ET59" s="131">
        <v>-1153.3900000000001</v>
      </c>
      <c r="EU59" s="131">
        <v>-420.41699999999997</v>
      </c>
      <c r="EV59" s="131">
        <v>-1576.193</v>
      </c>
      <c r="EW59" s="131">
        <v>-1329.4490000000001</v>
      </c>
      <c r="EX59" s="131">
        <v>-1125.309</v>
      </c>
      <c r="EY59" s="131">
        <v>-100.036</v>
      </c>
      <c r="EZ59" s="131">
        <v>-388.94200000000001</v>
      </c>
      <c r="FA59" s="131">
        <v>-176.113</v>
      </c>
      <c r="FB59" s="131">
        <v>-65.855000000000004</v>
      </c>
      <c r="FC59" s="68"/>
      <c r="FD59" s="132" t="s">
        <v>235</v>
      </c>
      <c r="FE59" s="131"/>
      <c r="FF59" s="131"/>
      <c r="FG59" s="131"/>
      <c r="FH59" s="131"/>
      <c r="FI59" s="131"/>
      <c r="FJ59" s="68"/>
      <c r="FK59" s="132" t="s">
        <v>235</v>
      </c>
      <c r="FL59" s="131"/>
      <c r="FM59" s="131"/>
      <c r="FN59" s="131"/>
      <c r="FO59" s="131"/>
      <c r="FP59" s="131"/>
      <c r="FQ59" s="68"/>
      <c r="FR59" s="132" t="s">
        <v>235</v>
      </c>
      <c r="FS59" s="131"/>
      <c r="FT59" s="131"/>
      <c r="FU59" s="131"/>
      <c r="FV59" s="68"/>
      <c r="FW59" s="132" t="s">
        <v>235</v>
      </c>
      <c r="FX59" s="131"/>
      <c r="FY59" s="131"/>
    </row>
    <row r="60" spans="1:181" ht="15.5">
      <c r="A60" s="134" t="s">
        <v>122</v>
      </c>
      <c r="B60" s="136">
        <v>6027</v>
      </c>
      <c r="C60" s="136">
        <v>24048</v>
      </c>
      <c r="D60" s="136">
        <v>17711</v>
      </c>
      <c r="E60" s="136">
        <v>11685</v>
      </c>
      <c r="F60" s="136">
        <v>5825</v>
      </c>
      <c r="G60" s="136">
        <v>21472</v>
      </c>
      <c r="H60" s="136">
        <v>15664</v>
      </c>
      <c r="I60" s="136">
        <v>9930</v>
      </c>
      <c r="J60" s="136">
        <v>4919</v>
      </c>
      <c r="K60" s="136">
        <v>19653</v>
      </c>
      <c r="L60" s="136">
        <v>14605</v>
      </c>
      <c r="M60" s="136">
        <v>9557</v>
      </c>
      <c r="N60" s="136">
        <v>4828</v>
      </c>
      <c r="O60" s="136">
        <v>18651</v>
      </c>
      <c r="P60" s="136">
        <v>13874</v>
      </c>
      <c r="Q60" s="136">
        <v>9031</v>
      </c>
      <c r="R60" s="136">
        <v>4521</v>
      </c>
      <c r="S60" s="136">
        <v>17770</v>
      </c>
      <c r="T60" s="136">
        <v>13287</v>
      </c>
      <c r="U60" s="136">
        <v>8800</v>
      </c>
      <c r="V60" s="136">
        <v>4395</v>
      </c>
      <c r="W60" s="106"/>
      <c r="X60" s="134" t="s">
        <v>122</v>
      </c>
      <c r="Y60" s="136">
        <v>2754.8364299999998</v>
      </c>
      <c r="Z60" s="136">
        <v>10710.570830000001</v>
      </c>
      <c r="AA60" s="136">
        <v>7861.9690000000001</v>
      </c>
      <c r="AB60" s="136">
        <v>5253</v>
      </c>
      <c r="AC60" s="136">
        <v>2625</v>
      </c>
      <c r="AD60" s="136">
        <v>10619</v>
      </c>
      <c r="AE60" s="136">
        <v>8049</v>
      </c>
      <c r="AF60" s="136">
        <v>4708</v>
      </c>
      <c r="AG60" s="136">
        <v>2295</v>
      </c>
      <c r="AH60" s="136">
        <v>9429</v>
      </c>
      <c r="AI60" s="136">
        <v>7039</v>
      </c>
      <c r="AJ60" s="136">
        <v>4634</v>
      </c>
      <c r="AK60" s="136">
        <v>2281.0659999999998</v>
      </c>
      <c r="AL60" s="136">
        <v>8595</v>
      </c>
      <c r="AM60" s="136">
        <v>6348</v>
      </c>
      <c r="AN60" s="136">
        <v>4206</v>
      </c>
      <c r="AO60" s="136">
        <v>2093</v>
      </c>
      <c r="AP60" s="136">
        <v>8872.7289999999994</v>
      </c>
      <c r="AQ60" s="136">
        <v>6776</v>
      </c>
      <c r="AR60" s="136">
        <v>4676.085</v>
      </c>
      <c r="AS60" s="136">
        <v>2342</v>
      </c>
      <c r="AT60" s="106"/>
      <c r="AU60" s="134" t="s">
        <v>122</v>
      </c>
      <c r="AV60" s="136">
        <v>107069.34984514497</v>
      </c>
      <c r="AW60" s="136">
        <v>455773.4074585904</v>
      </c>
      <c r="AX60" s="136">
        <v>349372.81747923314</v>
      </c>
      <c r="AY60" s="136">
        <v>243690.45562040334</v>
      </c>
      <c r="AZ60" s="136">
        <v>121765.57747738792</v>
      </c>
      <c r="BA60" s="136">
        <v>459536.96600000001</v>
      </c>
      <c r="BB60" s="136">
        <v>340244.87300000002</v>
      </c>
      <c r="BC60" s="136">
        <v>218381.26500000001</v>
      </c>
      <c r="BD60" s="136">
        <v>109070.16499999999</v>
      </c>
      <c r="BE60" s="136">
        <v>428911.48300000001</v>
      </c>
      <c r="BF60" s="136">
        <v>319465.08899999998</v>
      </c>
      <c r="BG60" s="136">
        <v>208831.05</v>
      </c>
      <c r="BH60" s="136">
        <v>104346.429</v>
      </c>
      <c r="BI60" s="136">
        <v>399524.66600000003</v>
      </c>
      <c r="BJ60" s="136">
        <v>297287.09999999998</v>
      </c>
      <c r="BK60" s="136">
        <v>192745.03400000001</v>
      </c>
      <c r="BL60" s="136">
        <v>96747.71</v>
      </c>
      <c r="BM60" s="136">
        <v>223369.53200000001</v>
      </c>
      <c r="BN60" s="136">
        <v>127451.9</v>
      </c>
      <c r="BO60" s="136">
        <v>30042.168000000001</v>
      </c>
      <c r="BP60" s="71"/>
      <c r="BQ60" s="134" t="s">
        <v>122</v>
      </c>
      <c r="BR60" s="136"/>
      <c r="BS60" s="136"/>
      <c r="BT60" s="136"/>
      <c r="BU60" s="136"/>
      <c r="BV60" s="136"/>
      <c r="BW60" s="71"/>
      <c r="BX60" s="134" t="s">
        <v>122</v>
      </c>
      <c r="BY60" s="136"/>
      <c r="BZ60" s="136"/>
      <c r="CA60" s="136"/>
      <c r="CB60" s="136"/>
      <c r="CC60" s="136"/>
      <c r="CD60" s="71"/>
      <c r="CE60" s="134" t="s">
        <v>122</v>
      </c>
      <c r="CF60" s="136"/>
      <c r="CG60" s="136"/>
      <c r="CH60" s="136"/>
      <c r="CI60" s="71"/>
      <c r="CJ60" s="134" t="s">
        <v>122</v>
      </c>
      <c r="CK60" s="136">
        <v>6104.6600828499995</v>
      </c>
      <c r="CL60" s="136">
        <v>2005.5056213499993</v>
      </c>
      <c r="CM60" s="71"/>
      <c r="CN60" s="134" t="s">
        <v>172</v>
      </c>
      <c r="CO60" s="136">
        <v>6027</v>
      </c>
      <c r="CP60" s="136">
        <v>24048</v>
      </c>
      <c r="CQ60" s="136">
        <v>17711</v>
      </c>
      <c r="CR60" s="136">
        <v>11685</v>
      </c>
      <c r="CS60" s="136">
        <v>5825</v>
      </c>
      <c r="CT60" s="136">
        <v>21472</v>
      </c>
      <c r="CU60" s="136">
        <v>15664</v>
      </c>
      <c r="CV60" s="136">
        <v>9930</v>
      </c>
      <c r="CW60" s="136">
        <v>4919</v>
      </c>
      <c r="CX60" s="136">
        <v>19653</v>
      </c>
      <c r="CY60" s="136">
        <v>14605</v>
      </c>
      <c r="CZ60" s="136">
        <v>9557</v>
      </c>
      <c r="DA60" s="136">
        <v>4828</v>
      </c>
      <c r="DB60" s="136">
        <v>18651</v>
      </c>
      <c r="DC60" s="136">
        <v>13874</v>
      </c>
      <c r="DD60" s="136">
        <v>9031</v>
      </c>
      <c r="DE60" s="136">
        <v>4521</v>
      </c>
      <c r="DF60" s="136">
        <v>17770</v>
      </c>
      <c r="DG60" s="136">
        <v>13287</v>
      </c>
      <c r="DH60" s="136">
        <v>8800</v>
      </c>
      <c r="DI60" s="136">
        <v>4395</v>
      </c>
      <c r="DJ60" s="106"/>
      <c r="DK60" s="134" t="s">
        <v>172</v>
      </c>
      <c r="DL60" s="136">
        <v>2754.8364299999998</v>
      </c>
      <c r="DM60" s="136">
        <v>10710.570830000001</v>
      </c>
      <c r="DN60" s="136">
        <v>7861.9690000000001</v>
      </c>
      <c r="DO60" s="136">
        <v>5253</v>
      </c>
      <c r="DP60" s="136">
        <v>2625</v>
      </c>
      <c r="DQ60" s="136">
        <v>10619</v>
      </c>
      <c r="DR60" s="136">
        <v>8049</v>
      </c>
      <c r="DS60" s="136">
        <v>4708</v>
      </c>
      <c r="DT60" s="136">
        <v>2295</v>
      </c>
      <c r="DU60" s="136">
        <v>9429</v>
      </c>
      <c r="DV60" s="136">
        <v>7039</v>
      </c>
      <c r="DW60" s="136">
        <v>4634</v>
      </c>
      <c r="DX60" s="136">
        <v>2281.0659999999998</v>
      </c>
      <c r="DY60" s="136">
        <v>8595</v>
      </c>
      <c r="DZ60" s="136">
        <v>6348</v>
      </c>
      <c r="EA60" s="136">
        <v>4206</v>
      </c>
      <c r="EB60" s="136">
        <v>2093</v>
      </c>
      <c r="EC60" s="136">
        <v>8872.7289999999994</v>
      </c>
      <c r="ED60" s="136">
        <v>6776</v>
      </c>
      <c r="EE60" s="136">
        <v>4676.085</v>
      </c>
      <c r="EF60" s="136">
        <v>2342</v>
      </c>
      <c r="EG60" s="106"/>
      <c r="EH60" s="134" t="s">
        <v>172</v>
      </c>
      <c r="EI60" s="136">
        <v>107069.34984514497</v>
      </c>
      <c r="EJ60" s="136">
        <v>455773.4074585904</v>
      </c>
      <c r="EK60" s="136">
        <v>349372.81747923314</v>
      </c>
      <c r="EL60" s="136">
        <v>243690.45562040334</v>
      </c>
      <c r="EM60" s="136">
        <v>121765.57747738792</v>
      </c>
      <c r="EN60" s="136">
        <v>459536.96600000001</v>
      </c>
      <c r="EO60" s="136">
        <v>340244.87300000002</v>
      </c>
      <c r="EP60" s="136">
        <v>218381.26500000001</v>
      </c>
      <c r="EQ60" s="136">
        <v>109070.16499999999</v>
      </c>
      <c r="ER60" s="136">
        <v>428911.48300000001</v>
      </c>
      <c r="ES60" s="136">
        <v>319465.08899999998</v>
      </c>
      <c r="ET60" s="136">
        <v>208831.05</v>
      </c>
      <c r="EU60" s="136">
        <v>104346.429</v>
      </c>
      <c r="EV60" s="136">
        <v>399524.66600000003</v>
      </c>
      <c r="EW60" s="136">
        <v>297287.09999999998</v>
      </c>
      <c r="EX60" s="136">
        <v>192745.03400000001</v>
      </c>
      <c r="EY60" s="136">
        <v>96747.71</v>
      </c>
      <c r="EZ60" s="136">
        <v>223369.53200000001</v>
      </c>
      <c r="FA60" s="136">
        <v>127451.9</v>
      </c>
      <c r="FB60" s="136">
        <v>30042.168000000001</v>
      </c>
      <c r="FC60" s="71"/>
      <c r="FD60" s="134" t="s">
        <v>172</v>
      </c>
      <c r="FE60" s="136"/>
      <c r="FF60" s="136"/>
      <c r="FG60" s="136"/>
      <c r="FH60" s="136"/>
      <c r="FI60" s="136"/>
      <c r="FJ60" s="71"/>
      <c r="FK60" s="134" t="s">
        <v>172</v>
      </c>
      <c r="FL60" s="136"/>
      <c r="FM60" s="136"/>
      <c r="FN60" s="136"/>
      <c r="FO60" s="136"/>
      <c r="FP60" s="136"/>
      <c r="FQ60" s="71"/>
      <c r="FR60" s="134" t="s">
        <v>172</v>
      </c>
      <c r="FS60" s="136"/>
      <c r="FT60" s="136"/>
      <c r="FU60" s="136"/>
      <c r="FV60" s="71"/>
      <c r="FW60" s="134" t="s">
        <v>172</v>
      </c>
      <c r="FX60" s="136">
        <v>6104.6600828499995</v>
      </c>
      <c r="FY60" s="136">
        <v>2005.5056213499993</v>
      </c>
    </row>
    <row r="61" spans="1:181" ht="8.15" customHeight="1">
      <c r="A61" s="2"/>
      <c r="B61" s="79"/>
      <c r="C61" s="79"/>
      <c r="D61" s="79"/>
      <c r="E61" s="79"/>
      <c r="F61" s="79"/>
      <c r="G61" s="79"/>
      <c r="H61" s="79"/>
      <c r="I61" s="79"/>
      <c r="J61" s="79"/>
      <c r="K61" s="79"/>
      <c r="L61" s="79"/>
      <c r="M61" s="79"/>
      <c r="N61" s="79"/>
      <c r="O61" s="79"/>
      <c r="P61" s="79"/>
      <c r="Q61" s="79"/>
      <c r="R61" s="79"/>
      <c r="S61" s="79"/>
      <c r="T61" s="79"/>
      <c r="U61" s="79"/>
      <c r="V61" s="79"/>
      <c r="W61" s="106"/>
      <c r="X61" s="2"/>
      <c r="Y61" s="79"/>
      <c r="Z61" s="79"/>
      <c r="AA61" s="79"/>
      <c r="AB61" s="79"/>
      <c r="AC61" s="79"/>
      <c r="AD61" s="79"/>
      <c r="AE61" s="79"/>
      <c r="AF61" s="79"/>
      <c r="AG61" s="79"/>
      <c r="AH61" s="79"/>
      <c r="AI61" s="79"/>
      <c r="AJ61" s="79"/>
      <c r="AK61" s="79"/>
      <c r="AL61" s="79"/>
      <c r="AM61" s="79"/>
      <c r="AN61" s="79"/>
      <c r="AO61" s="79"/>
      <c r="AP61" s="79"/>
      <c r="AQ61" s="79"/>
      <c r="AR61" s="79"/>
      <c r="AS61" s="79"/>
      <c r="AT61" s="106"/>
      <c r="AU61" s="2"/>
      <c r="AV61" s="79"/>
      <c r="AW61" s="79"/>
      <c r="AX61" s="79"/>
      <c r="AY61" s="79"/>
      <c r="AZ61" s="79"/>
      <c r="BA61" s="79"/>
      <c r="BB61" s="79"/>
      <c r="BC61" s="79"/>
      <c r="BD61" s="79"/>
      <c r="BE61" s="79"/>
      <c r="BF61" s="79"/>
      <c r="BG61" s="79"/>
      <c r="BH61" s="79"/>
      <c r="BI61" s="79"/>
      <c r="BJ61" s="79"/>
      <c r="BK61" s="79"/>
      <c r="BL61" s="79"/>
      <c r="BM61" s="79"/>
      <c r="BN61" s="79"/>
      <c r="BO61" s="79"/>
      <c r="BP61" s="87"/>
      <c r="BQ61" s="2"/>
      <c r="BR61" s="79"/>
      <c r="BS61" s="79"/>
      <c r="BT61" s="79"/>
      <c r="BU61" s="79"/>
      <c r="BV61" s="79"/>
      <c r="BW61" s="87"/>
      <c r="BX61" s="2"/>
      <c r="BY61" s="79"/>
      <c r="BZ61" s="79"/>
      <c r="CA61" s="79"/>
      <c r="CB61" s="79"/>
      <c r="CC61" s="79"/>
      <c r="CD61" s="87"/>
      <c r="CE61" s="2"/>
      <c r="CF61" s="79"/>
      <c r="CG61" s="79"/>
      <c r="CH61" s="79"/>
      <c r="CI61" s="87"/>
      <c r="CJ61" s="2"/>
      <c r="CK61" s="79"/>
      <c r="CL61" s="79"/>
      <c r="CM61" s="87"/>
      <c r="CN61" s="2"/>
      <c r="CO61" s="79">
        <v>0</v>
      </c>
      <c r="CP61" s="79">
        <v>0</v>
      </c>
      <c r="CQ61" s="79"/>
      <c r="CR61" s="79"/>
      <c r="CS61" s="79"/>
      <c r="CT61" s="79"/>
      <c r="CU61" s="79"/>
      <c r="CV61" s="79"/>
      <c r="CW61" s="79"/>
      <c r="CX61" s="79"/>
      <c r="CY61" s="79"/>
      <c r="CZ61" s="79"/>
      <c r="DA61" s="79"/>
      <c r="DB61" s="79"/>
      <c r="DC61" s="79"/>
      <c r="DD61" s="79"/>
      <c r="DE61" s="79"/>
      <c r="DF61" s="79"/>
      <c r="DG61" s="79"/>
      <c r="DH61" s="79"/>
      <c r="DI61" s="79"/>
      <c r="DJ61" s="106"/>
      <c r="DK61" s="2"/>
      <c r="DL61" s="79"/>
      <c r="DM61" s="79"/>
      <c r="DN61" s="79"/>
      <c r="DO61" s="79"/>
      <c r="DP61" s="79"/>
      <c r="DQ61" s="79"/>
      <c r="DR61" s="79"/>
      <c r="DS61" s="79"/>
      <c r="DT61" s="79"/>
      <c r="DU61" s="79"/>
      <c r="DV61" s="79"/>
      <c r="DW61" s="79"/>
      <c r="DX61" s="79"/>
      <c r="DY61" s="79"/>
      <c r="DZ61" s="79"/>
      <c r="EA61" s="79"/>
      <c r="EB61" s="79"/>
      <c r="EC61" s="79"/>
      <c r="ED61" s="79"/>
      <c r="EE61" s="79"/>
      <c r="EF61" s="79"/>
      <c r="EG61" s="106"/>
      <c r="EH61" s="2"/>
      <c r="EI61" s="79"/>
      <c r="EJ61" s="79"/>
      <c r="EK61" s="79"/>
      <c r="EL61" s="79"/>
      <c r="EM61" s="79"/>
      <c r="EN61" s="79"/>
      <c r="EO61" s="79"/>
      <c r="EP61" s="79"/>
      <c r="EQ61" s="79"/>
      <c r="ER61" s="79"/>
      <c r="ES61" s="79"/>
      <c r="ET61" s="79"/>
      <c r="EU61" s="79"/>
      <c r="EV61" s="79"/>
      <c r="EW61" s="79"/>
      <c r="EX61" s="79"/>
      <c r="EY61" s="79"/>
      <c r="EZ61" s="79"/>
      <c r="FA61" s="79"/>
      <c r="FB61" s="79"/>
      <c r="FC61" s="87"/>
      <c r="FD61" s="2"/>
      <c r="FE61" s="79"/>
      <c r="FF61" s="79"/>
      <c r="FG61" s="79"/>
      <c r="FH61" s="79"/>
      <c r="FI61" s="79"/>
      <c r="FJ61" s="87"/>
      <c r="FK61" s="2"/>
      <c r="FL61" s="79"/>
      <c r="FM61" s="79"/>
      <c r="FN61" s="79"/>
      <c r="FO61" s="79"/>
      <c r="FP61" s="79"/>
      <c r="FQ61" s="87"/>
      <c r="FR61" s="2"/>
      <c r="FS61" s="79"/>
      <c r="FT61" s="79"/>
      <c r="FU61" s="79"/>
      <c r="FV61" s="87"/>
      <c r="FW61" s="2"/>
      <c r="FX61" s="79"/>
      <c r="FY61" s="79"/>
    </row>
    <row r="62" spans="1:181" ht="15.5">
      <c r="A62" s="132" t="s">
        <v>37</v>
      </c>
      <c r="B62" s="131">
        <v>-476</v>
      </c>
      <c r="C62" s="131">
        <v>-1786</v>
      </c>
      <c r="D62" s="131">
        <v>-1320</v>
      </c>
      <c r="E62" s="131">
        <v>-877</v>
      </c>
      <c r="F62" s="131">
        <v>-444</v>
      </c>
      <c r="G62" s="131">
        <v>-1654</v>
      </c>
      <c r="H62" s="131">
        <v>-1220</v>
      </c>
      <c r="I62" s="131">
        <v>-789</v>
      </c>
      <c r="J62" s="131">
        <v>-389</v>
      </c>
      <c r="K62" s="131">
        <v>-1503</v>
      </c>
      <c r="L62" s="131">
        <v>-1108</v>
      </c>
      <c r="M62" s="131">
        <v>-740</v>
      </c>
      <c r="N62" s="131">
        <v>-371</v>
      </c>
      <c r="O62" s="131">
        <v>-1326</v>
      </c>
      <c r="P62" s="131">
        <v>-971</v>
      </c>
      <c r="Q62" s="131">
        <v>-613</v>
      </c>
      <c r="R62" s="131">
        <v>-308</v>
      </c>
      <c r="S62" s="131">
        <v>-1191</v>
      </c>
      <c r="T62" s="131">
        <v>-895</v>
      </c>
      <c r="U62" s="131">
        <v>-590</v>
      </c>
      <c r="V62" s="131">
        <v>-299</v>
      </c>
      <c r="W62" s="106"/>
      <c r="X62" s="132" t="s">
        <v>37</v>
      </c>
      <c r="Y62" s="131">
        <v>-358</v>
      </c>
      <c r="Z62" s="131">
        <v>-1374</v>
      </c>
      <c r="AA62" s="131">
        <v>-1012</v>
      </c>
      <c r="AB62" s="131">
        <v>-683</v>
      </c>
      <c r="AC62" s="131">
        <v>-340</v>
      </c>
      <c r="AD62" s="131">
        <v>-1285</v>
      </c>
      <c r="AE62" s="131">
        <v>-948</v>
      </c>
      <c r="AF62" s="131">
        <v>-600</v>
      </c>
      <c r="AG62" s="131">
        <v>-292</v>
      </c>
      <c r="AH62" s="131">
        <v>-1253</v>
      </c>
      <c r="AI62" s="131">
        <v>-961</v>
      </c>
      <c r="AJ62" s="131">
        <v>-652</v>
      </c>
      <c r="AK62" s="131">
        <v>-321</v>
      </c>
      <c r="AL62" s="131">
        <v>-1179</v>
      </c>
      <c r="AM62" s="131">
        <v>-873</v>
      </c>
      <c r="AN62" s="131">
        <v>-561</v>
      </c>
      <c r="AO62" s="131">
        <v>-281</v>
      </c>
      <c r="AP62" s="131">
        <v>-1231.8510000000001</v>
      </c>
      <c r="AQ62" s="131">
        <v>-962</v>
      </c>
      <c r="AR62" s="131">
        <v>-682.428</v>
      </c>
      <c r="AS62" s="131">
        <v>-347</v>
      </c>
      <c r="AT62" s="106"/>
      <c r="AU62" s="132" t="s">
        <v>37</v>
      </c>
      <c r="AV62" s="131">
        <v>-8702.4377126251275</v>
      </c>
      <c r="AW62" s="131">
        <v>-36812.522102475799</v>
      </c>
      <c r="AX62" s="131">
        <v>-28169.130489280338</v>
      </c>
      <c r="AY62" s="131">
        <v>-19586.914380615344</v>
      </c>
      <c r="AZ62" s="131">
        <v>-9786.7839850516648</v>
      </c>
      <c r="BA62" s="131">
        <v>-36695.807000000001</v>
      </c>
      <c r="BB62" s="131">
        <v>-27143.246999999999</v>
      </c>
      <c r="BC62" s="131">
        <v>-17396.275000000001</v>
      </c>
      <c r="BD62" s="131">
        <v>-8710.5660000000007</v>
      </c>
      <c r="BE62" s="131">
        <v>-34931.652999999998</v>
      </c>
      <c r="BF62" s="131">
        <v>-25522.925999999999</v>
      </c>
      <c r="BG62" s="131">
        <v>-16037.55</v>
      </c>
      <c r="BH62" s="131">
        <v>-8005.4049999999997</v>
      </c>
      <c r="BI62" s="131">
        <v>-28790.383000000002</v>
      </c>
      <c r="BJ62" s="131">
        <v>-21278.263999999999</v>
      </c>
      <c r="BK62" s="131">
        <v>-13733.302</v>
      </c>
      <c r="BL62" s="131">
        <v>-6893.2060000000001</v>
      </c>
      <c r="BM62" s="131">
        <v>-15805.556</v>
      </c>
      <c r="BN62" s="131">
        <v>-9268</v>
      </c>
      <c r="BO62" s="131">
        <v>-2140.4050000000002</v>
      </c>
      <c r="BP62" s="68"/>
      <c r="BQ62" s="132" t="s">
        <v>37</v>
      </c>
      <c r="BR62" s="131"/>
      <c r="BS62" s="131"/>
      <c r="BT62" s="131"/>
      <c r="BU62" s="131"/>
      <c r="BV62" s="131"/>
      <c r="BW62" s="68"/>
      <c r="BX62" s="132" t="s">
        <v>37</v>
      </c>
      <c r="BY62" s="131"/>
      <c r="BZ62" s="131"/>
      <c r="CA62" s="131"/>
      <c r="CB62" s="131"/>
      <c r="CC62" s="131"/>
      <c r="CD62" s="68"/>
      <c r="CE62" s="132" t="s">
        <v>37</v>
      </c>
      <c r="CF62" s="131"/>
      <c r="CG62" s="131"/>
      <c r="CH62" s="131"/>
      <c r="CI62" s="68"/>
      <c r="CJ62" s="132" t="s">
        <v>37</v>
      </c>
      <c r="CK62" s="131">
        <v>-455.29966920000004</v>
      </c>
      <c r="CL62" s="131">
        <v>-151.37361694999998</v>
      </c>
      <c r="CM62" s="68"/>
      <c r="CN62" s="132" t="s">
        <v>81</v>
      </c>
      <c r="CO62" s="131">
        <v>-476</v>
      </c>
      <c r="CP62" s="131">
        <v>-1786</v>
      </c>
      <c r="CQ62" s="131">
        <v>-1320</v>
      </c>
      <c r="CR62" s="131">
        <v>-877</v>
      </c>
      <c r="CS62" s="131">
        <v>-444</v>
      </c>
      <c r="CT62" s="131">
        <v>-1654</v>
      </c>
      <c r="CU62" s="131">
        <v>-1220</v>
      </c>
      <c r="CV62" s="131">
        <v>-789</v>
      </c>
      <c r="CW62" s="131">
        <v>-389</v>
      </c>
      <c r="CX62" s="131">
        <v>-1503</v>
      </c>
      <c r="CY62" s="131">
        <v>-1108</v>
      </c>
      <c r="CZ62" s="131">
        <v>-740</v>
      </c>
      <c r="DA62" s="131">
        <v>-371</v>
      </c>
      <c r="DB62" s="131">
        <v>-1326</v>
      </c>
      <c r="DC62" s="131">
        <v>-971</v>
      </c>
      <c r="DD62" s="131">
        <v>-613</v>
      </c>
      <c r="DE62" s="131">
        <v>-308</v>
      </c>
      <c r="DF62" s="131">
        <v>-1191</v>
      </c>
      <c r="DG62" s="131">
        <v>-895</v>
      </c>
      <c r="DH62" s="131">
        <v>-590</v>
      </c>
      <c r="DI62" s="131">
        <v>-299</v>
      </c>
      <c r="DJ62" s="106"/>
      <c r="DK62" s="132" t="s">
        <v>81</v>
      </c>
      <c r="DL62" s="131">
        <v>-358</v>
      </c>
      <c r="DM62" s="131">
        <v>-1374</v>
      </c>
      <c r="DN62" s="131">
        <v>-1012</v>
      </c>
      <c r="DO62" s="131">
        <v>-683</v>
      </c>
      <c r="DP62" s="131">
        <v>-340</v>
      </c>
      <c r="DQ62" s="131">
        <v>-1285</v>
      </c>
      <c r="DR62" s="131">
        <v>-948</v>
      </c>
      <c r="DS62" s="131">
        <v>-600</v>
      </c>
      <c r="DT62" s="131">
        <v>-292</v>
      </c>
      <c r="DU62" s="131">
        <v>-1253</v>
      </c>
      <c r="DV62" s="131">
        <v>-961</v>
      </c>
      <c r="DW62" s="131">
        <v>-652</v>
      </c>
      <c r="DX62" s="131">
        <v>-321</v>
      </c>
      <c r="DY62" s="131">
        <v>-1179</v>
      </c>
      <c r="DZ62" s="131">
        <v>-873</v>
      </c>
      <c r="EA62" s="131">
        <v>-561</v>
      </c>
      <c r="EB62" s="131">
        <v>-281</v>
      </c>
      <c r="EC62" s="131">
        <v>-1231.8510000000001</v>
      </c>
      <c r="ED62" s="131">
        <v>-962</v>
      </c>
      <c r="EE62" s="131">
        <v>-682.428</v>
      </c>
      <c r="EF62" s="131">
        <v>-347</v>
      </c>
      <c r="EG62" s="106"/>
      <c r="EH62" s="132" t="s">
        <v>81</v>
      </c>
      <c r="EI62" s="131">
        <v>-8702.4377126251275</v>
      </c>
      <c r="EJ62" s="131">
        <v>-36812.522102475799</v>
      </c>
      <c r="EK62" s="131">
        <v>-28169.130489280338</v>
      </c>
      <c r="EL62" s="131">
        <v>-19586.914380615344</v>
      </c>
      <c r="EM62" s="131">
        <v>-9786.7839850516648</v>
      </c>
      <c r="EN62" s="131">
        <v>-36695.807000000001</v>
      </c>
      <c r="EO62" s="131">
        <v>-27143.246999999999</v>
      </c>
      <c r="EP62" s="131">
        <v>-17396.275000000001</v>
      </c>
      <c r="EQ62" s="131">
        <v>-8710.5660000000007</v>
      </c>
      <c r="ER62" s="131">
        <v>-34931.652999999998</v>
      </c>
      <c r="ES62" s="131">
        <v>-25522.925999999999</v>
      </c>
      <c r="ET62" s="131">
        <v>-16037.55</v>
      </c>
      <c r="EU62" s="131">
        <v>-8005.4049999999997</v>
      </c>
      <c r="EV62" s="131">
        <v>-28790.383000000002</v>
      </c>
      <c r="EW62" s="131">
        <v>-21278.263999999999</v>
      </c>
      <c r="EX62" s="131">
        <v>-13733.302</v>
      </c>
      <c r="EY62" s="131">
        <v>-6893.2060000000001</v>
      </c>
      <c r="EZ62" s="131">
        <v>-15805.556</v>
      </c>
      <c r="FA62" s="131">
        <v>-9268</v>
      </c>
      <c r="FB62" s="131">
        <v>-2140.4050000000002</v>
      </c>
      <c r="FC62" s="68"/>
      <c r="FD62" s="132" t="s">
        <v>81</v>
      </c>
      <c r="FE62" s="131"/>
      <c r="FF62" s="131"/>
      <c r="FG62" s="131"/>
      <c r="FH62" s="131"/>
      <c r="FI62" s="131"/>
      <c r="FJ62" s="68"/>
      <c r="FK62" s="132" t="s">
        <v>81</v>
      </c>
      <c r="FL62" s="131"/>
      <c r="FM62" s="131"/>
      <c r="FN62" s="131"/>
      <c r="FO62" s="131"/>
      <c r="FP62" s="131"/>
      <c r="FQ62" s="68"/>
      <c r="FR62" s="132" t="s">
        <v>81</v>
      </c>
      <c r="FS62" s="131"/>
      <c r="FT62" s="131"/>
      <c r="FU62" s="131"/>
      <c r="FV62" s="68"/>
      <c r="FW62" s="132" t="s">
        <v>81</v>
      </c>
      <c r="FX62" s="131">
        <v>-455.29966920000004</v>
      </c>
      <c r="FY62" s="131">
        <v>-151.37361694999998</v>
      </c>
    </row>
    <row r="63" spans="1:181" ht="8.15" customHeight="1">
      <c r="A63" s="2"/>
      <c r="B63" s="79"/>
      <c r="C63" s="79"/>
      <c r="D63" s="79"/>
      <c r="E63" s="79"/>
      <c r="F63" s="79"/>
      <c r="G63" s="79"/>
      <c r="H63" s="79"/>
      <c r="I63" s="79"/>
      <c r="J63" s="79"/>
      <c r="K63" s="79"/>
      <c r="L63" s="79"/>
      <c r="M63" s="79"/>
      <c r="N63" s="79"/>
      <c r="O63" s="79"/>
      <c r="P63" s="79"/>
      <c r="Q63" s="79"/>
      <c r="R63" s="79"/>
      <c r="S63" s="79"/>
      <c r="T63" s="79"/>
      <c r="U63" s="79"/>
      <c r="V63" s="79"/>
      <c r="W63" s="106"/>
      <c r="X63" s="2"/>
      <c r="Y63" s="79"/>
      <c r="Z63" s="79"/>
      <c r="AA63" s="79"/>
      <c r="AB63" s="79"/>
      <c r="AC63" s="79"/>
      <c r="AD63" s="79"/>
      <c r="AE63" s="79"/>
      <c r="AF63" s="79"/>
      <c r="AG63" s="79"/>
      <c r="AH63" s="79"/>
      <c r="AI63" s="79"/>
      <c r="AJ63" s="79"/>
      <c r="AK63" s="79"/>
      <c r="AL63" s="79"/>
      <c r="AM63" s="79"/>
      <c r="AN63" s="79"/>
      <c r="AO63" s="79"/>
      <c r="AP63" s="79"/>
      <c r="AQ63" s="79"/>
      <c r="AR63" s="79"/>
      <c r="AS63" s="79"/>
      <c r="AT63" s="106"/>
      <c r="AU63" s="2"/>
      <c r="AV63" s="79"/>
      <c r="AW63" s="79"/>
      <c r="AX63" s="79"/>
      <c r="AY63" s="79"/>
      <c r="AZ63" s="79"/>
      <c r="BA63" s="79"/>
      <c r="BB63" s="79"/>
      <c r="BC63" s="79"/>
      <c r="BD63" s="79"/>
      <c r="BE63" s="79"/>
      <c r="BF63" s="79"/>
      <c r="BG63" s="79"/>
      <c r="BH63" s="79"/>
      <c r="BI63" s="79"/>
      <c r="BJ63" s="79"/>
      <c r="BK63" s="79"/>
      <c r="BL63" s="79"/>
      <c r="BM63" s="79"/>
      <c r="BN63" s="79"/>
      <c r="BO63" s="79"/>
      <c r="BP63" s="87"/>
      <c r="BQ63" s="2"/>
      <c r="BR63" s="79"/>
      <c r="BS63" s="79"/>
      <c r="BT63" s="79"/>
      <c r="BU63" s="79"/>
      <c r="BV63" s="79"/>
      <c r="BW63" s="87"/>
      <c r="BX63" s="2"/>
      <c r="BY63" s="79"/>
      <c r="BZ63" s="79"/>
      <c r="CA63" s="79"/>
      <c r="CB63" s="79"/>
      <c r="CC63" s="79"/>
      <c r="CD63" s="87"/>
      <c r="CE63" s="2"/>
      <c r="CF63" s="79"/>
      <c r="CG63" s="79"/>
      <c r="CH63" s="79"/>
      <c r="CI63" s="87"/>
      <c r="CJ63" s="2"/>
      <c r="CK63" s="79"/>
      <c r="CL63" s="79"/>
      <c r="CM63" s="87"/>
      <c r="CN63" s="2"/>
      <c r="CO63" s="79">
        <v>0</v>
      </c>
      <c r="CP63" s="79">
        <v>0</v>
      </c>
      <c r="CQ63" s="79"/>
      <c r="CR63" s="79">
        <v>0</v>
      </c>
      <c r="CS63" s="79"/>
      <c r="CT63" s="79"/>
      <c r="CU63" s="79"/>
      <c r="CV63" s="79"/>
      <c r="CW63" s="79"/>
      <c r="CX63" s="79"/>
      <c r="CY63" s="79"/>
      <c r="CZ63" s="79"/>
      <c r="DA63" s="79"/>
      <c r="DB63" s="79"/>
      <c r="DC63" s="79"/>
      <c r="DD63" s="79"/>
      <c r="DE63" s="79"/>
      <c r="DF63" s="79"/>
      <c r="DG63" s="79"/>
      <c r="DH63" s="79"/>
      <c r="DI63" s="79"/>
      <c r="DJ63" s="106"/>
      <c r="DK63" s="2"/>
      <c r="DL63" s="79"/>
      <c r="DM63" s="79"/>
      <c r="DN63" s="79"/>
      <c r="DO63" s="79"/>
      <c r="DP63" s="79"/>
      <c r="DQ63" s="79"/>
      <c r="DR63" s="79"/>
      <c r="DS63" s="79"/>
      <c r="DT63" s="79"/>
      <c r="DU63" s="79"/>
      <c r="DV63" s="79"/>
      <c r="DW63" s="79"/>
      <c r="DX63" s="79"/>
      <c r="DY63" s="79"/>
      <c r="DZ63" s="79"/>
      <c r="EA63" s="79"/>
      <c r="EB63" s="79"/>
      <c r="EC63" s="79"/>
      <c r="ED63" s="79"/>
      <c r="EE63" s="79"/>
      <c r="EF63" s="79"/>
      <c r="EG63" s="106"/>
      <c r="EH63" s="2"/>
      <c r="EI63" s="79">
        <v>0</v>
      </c>
      <c r="EJ63" s="79">
        <v>0</v>
      </c>
      <c r="EK63" s="79"/>
      <c r="EL63" s="79"/>
      <c r="EM63" s="79"/>
      <c r="EN63" s="79"/>
      <c r="EO63" s="79"/>
      <c r="EP63" s="79"/>
      <c r="EQ63" s="79"/>
      <c r="ER63" s="79"/>
      <c r="ES63" s="79"/>
      <c r="ET63" s="79"/>
      <c r="EU63" s="79"/>
      <c r="EV63" s="79"/>
      <c r="EW63" s="79"/>
      <c r="EX63" s="79"/>
      <c r="EY63" s="79"/>
      <c r="EZ63" s="79"/>
      <c r="FA63" s="79"/>
      <c r="FB63" s="79"/>
      <c r="FC63" s="87"/>
      <c r="FD63" s="2"/>
      <c r="FE63" s="79"/>
      <c r="FF63" s="79"/>
      <c r="FG63" s="79"/>
      <c r="FH63" s="79"/>
      <c r="FI63" s="79"/>
      <c r="FJ63" s="87"/>
      <c r="FK63" s="2"/>
      <c r="FL63" s="79"/>
      <c r="FM63" s="79"/>
      <c r="FN63" s="79"/>
      <c r="FO63" s="79"/>
      <c r="FP63" s="79"/>
      <c r="FQ63" s="87"/>
      <c r="FR63" s="2"/>
      <c r="FS63" s="79"/>
      <c r="FT63" s="79"/>
      <c r="FU63" s="79"/>
      <c r="FV63" s="87"/>
      <c r="FW63" s="2"/>
      <c r="FX63" s="79"/>
      <c r="FY63" s="79"/>
    </row>
    <row r="64" spans="1:181" ht="15.5">
      <c r="A64" s="134" t="s">
        <v>28</v>
      </c>
      <c r="B64" s="136">
        <v>5551</v>
      </c>
      <c r="C64" s="136">
        <v>22262</v>
      </c>
      <c r="D64" s="136">
        <v>16391</v>
      </c>
      <c r="E64" s="136">
        <v>10808</v>
      </c>
      <c r="F64" s="136">
        <v>5381</v>
      </c>
      <c r="G64" s="136">
        <v>19818</v>
      </c>
      <c r="H64" s="136">
        <v>14444</v>
      </c>
      <c r="I64" s="136">
        <v>9141</v>
      </c>
      <c r="J64" s="136">
        <v>4530</v>
      </c>
      <c r="K64" s="136">
        <v>18150</v>
      </c>
      <c r="L64" s="136">
        <v>13497</v>
      </c>
      <c r="M64" s="136">
        <v>8817</v>
      </c>
      <c r="N64" s="136">
        <v>4457</v>
      </c>
      <c r="O64" s="136">
        <v>17325</v>
      </c>
      <c r="P64" s="136">
        <v>12903</v>
      </c>
      <c r="Q64" s="136">
        <v>8418</v>
      </c>
      <c r="R64" s="136">
        <v>4213</v>
      </c>
      <c r="S64" s="136">
        <v>16579</v>
      </c>
      <c r="T64" s="136">
        <v>12392</v>
      </c>
      <c r="U64" s="136">
        <v>8210</v>
      </c>
      <c r="V64" s="136">
        <v>4096</v>
      </c>
      <c r="W64" s="106"/>
      <c r="X64" s="134" t="s">
        <v>28</v>
      </c>
      <c r="Y64" s="136">
        <v>2396.8364299999998</v>
      </c>
      <c r="Z64" s="136">
        <v>9336.5708300000006</v>
      </c>
      <c r="AA64" s="136">
        <v>6849.9690000000001</v>
      </c>
      <c r="AB64" s="136">
        <v>4570</v>
      </c>
      <c r="AC64" s="136">
        <v>2285</v>
      </c>
      <c r="AD64" s="136">
        <v>9334</v>
      </c>
      <c r="AE64" s="136">
        <v>7101</v>
      </c>
      <c r="AF64" s="136">
        <v>4108</v>
      </c>
      <c r="AG64" s="136">
        <v>2003</v>
      </c>
      <c r="AH64" s="136">
        <v>8176</v>
      </c>
      <c r="AI64" s="136">
        <v>6078</v>
      </c>
      <c r="AJ64" s="136">
        <v>3982</v>
      </c>
      <c r="AK64" s="136">
        <v>1960.066</v>
      </c>
      <c r="AL64" s="136">
        <v>7416</v>
      </c>
      <c r="AM64" s="136">
        <v>5475</v>
      </c>
      <c r="AN64" s="136">
        <v>3645</v>
      </c>
      <c r="AO64" s="136">
        <v>1812</v>
      </c>
      <c r="AP64" s="136">
        <v>7640.8789999999999</v>
      </c>
      <c r="AQ64" s="136">
        <v>5814</v>
      </c>
      <c r="AR64" s="136">
        <v>3993.6559999999999</v>
      </c>
      <c r="AS64" s="136">
        <v>1995</v>
      </c>
      <c r="AT64" s="106"/>
      <c r="AU64" s="134" t="s">
        <v>28</v>
      </c>
      <c r="AV64" s="136">
        <v>98366.91213251985</v>
      </c>
      <c r="AW64" s="136">
        <v>418960.8853561146</v>
      </c>
      <c r="AX64" s="136">
        <v>321203.68698995281</v>
      </c>
      <c r="AY64" s="136">
        <v>224103.541239788</v>
      </c>
      <c r="AZ64" s="136">
        <v>111978.79349233626</v>
      </c>
      <c r="BA64" s="136">
        <v>422841.15899999999</v>
      </c>
      <c r="BB64" s="136">
        <v>313101.62599999999</v>
      </c>
      <c r="BC64" s="136">
        <v>200984.99100000001</v>
      </c>
      <c r="BD64" s="136">
        <v>100359.599</v>
      </c>
      <c r="BE64" s="136">
        <v>393979.83</v>
      </c>
      <c r="BF64" s="136">
        <v>293942.163</v>
      </c>
      <c r="BG64" s="136">
        <v>192793.49</v>
      </c>
      <c r="BH64" s="136">
        <v>96341.024000000005</v>
      </c>
      <c r="BI64" s="136">
        <v>370734.283</v>
      </c>
      <c r="BJ64" s="136">
        <v>276008.83600000001</v>
      </c>
      <c r="BK64" s="136">
        <v>179011.73199999999</v>
      </c>
      <c r="BL64" s="136">
        <v>89854.504000000001</v>
      </c>
      <c r="BM64" s="136">
        <v>207563.976</v>
      </c>
      <c r="BN64" s="136">
        <v>118183.9</v>
      </c>
      <c r="BO64" s="136">
        <v>27901.762999999999</v>
      </c>
      <c r="BP64" s="71"/>
      <c r="BQ64" s="134" t="s">
        <v>28</v>
      </c>
      <c r="BR64" s="136"/>
      <c r="BS64" s="136"/>
      <c r="BT64" s="136"/>
      <c r="BU64" s="136"/>
      <c r="BV64" s="136"/>
      <c r="BW64" s="71"/>
      <c r="BX64" s="134" t="s">
        <v>28</v>
      </c>
      <c r="BY64" s="136"/>
      <c r="BZ64" s="136"/>
      <c r="CA64" s="136"/>
      <c r="CB64" s="136"/>
      <c r="CC64" s="136"/>
      <c r="CD64" s="71"/>
      <c r="CE64" s="134" t="s">
        <v>28</v>
      </c>
      <c r="CF64" s="136"/>
      <c r="CG64" s="136"/>
      <c r="CH64" s="136"/>
      <c r="CI64" s="71"/>
      <c r="CJ64" s="134" t="s">
        <v>28</v>
      </c>
      <c r="CK64" s="136">
        <v>5649.3604136499998</v>
      </c>
      <c r="CL64" s="136">
        <v>1854.1320043999992</v>
      </c>
      <c r="CM64" s="71"/>
      <c r="CN64" s="134" t="s">
        <v>173</v>
      </c>
      <c r="CO64" s="136">
        <v>5551</v>
      </c>
      <c r="CP64" s="136">
        <v>22262</v>
      </c>
      <c r="CQ64" s="136">
        <v>16391</v>
      </c>
      <c r="CR64" s="136">
        <v>10808</v>
      </c>
      <c r="CS64" s="136">
        <v>5381</v>
      </c>
      <c r="CT64" s="136">
        <v>19818</v>
      </c>
      <c r="CU64" s="136">
        <v>14444</v>
      </c>
      <c r="CV64" s="136">
        <v>9141</v>
      </c>
      <c r="CW64" s="136">
        <v>4530</v>
      </c>
      <c r="CX64" s="136">
        <v>18150</v>
      </c>
      <c r="CY64" s="136">
        <v>13497</v>
      </c>
      <c r="CZ64" s="136">
        <v>8817</v>
      </c>
      <c r="DA64" s="136">
        <v>4457</v>
      </c>
      <c r="DB64" s="136">
        <v>17325</v>
      </c>
      <c r="DC64" s="136">
        <v>12903</v>
      </c>
      <c r="DD64" s="136">
        <v>8418</v>
      </c>
      <c r="DE64" s="136">
        <v>4213</v>
      </c>
      <c r="DF64" s="136">
        <v>16579</v>
      </c>
      <c r="DG64" s="136">
        <v>12392</v>
      </c>
      <c r="DH64" s="136">
        <v>8210</v>
      </c>
      <c r="DI64" s="136">
        <v>4096</v>
      </c>
      <c r="DJ64" s="106"/>
      <c r="DK64" s="134" t="s">
        <v>173</v>
      </c>
      <c r="DL64" s="136">
        <v>2396.8364299999998</v>
      </c>
      <c r="DM64" s="136">
        <v>9336.5708300000006</v>
      </c>
      <c r="DN64" s="136">
        <v>6849.9690000000001</v>
      </c>
      <c r="DO64" s="136">
        <v>4570</v>
      </c>
      <c r="DP64" s="136">
        <v>2285</v>
      </c>
      <c r="DQ64" s="136">
        <v>9334</v>
      </c>
      <c r="DR64" s="136">
        <v>7101</v>
      </c>
      <c r="DS64" s="136">
        <v>4108</v>
      </c>
      <c r="DT64" s="136">
        <v>2003</v>
      </c>
      <c r="DU64" s="136">
        <v>8176</v>
      </c>
      <c r="DV64" s="136">
        <v>6078</v>
      </c>
      <c r="DW64" s="136">
        <v>3982</v>
      </c>
      <c r="DX64" s="136">
        <v>1960.066</v>
      </c>
      <c r="DY64" s="136">
        <v>7416</v>
      </c>
      <c r="DZ64" s="136">
        <v>5475</v>
      </c>
      <c r="EA64" s="136">
        <v>3645</v>
      </c>
      <c r="EB64" s="136">
        <v>1812</v>
      </c>
      <c r="EC64" s="136">
        <v>7640.8789999999999</v>
      </c>
      <c r="ED64" s="136">
        <v>5814</v>
      </c>
      <c r="EE64" s="136">
        <v>3993.6559999999999</v>
      </c>
      <c r="EF64" s="136">
        <v>1995</v>
      </c>
      <c r="EG64" s="106"/>
      <c r="EH64" s="134" t="s">
        <v>173</v>
      </c>
      <c r="EI64" s="136">
        <v>98366.91213251985</v>
      </c>
      <c r="EJ64" s="136">
        <v>0</v>
      </c>
      <c r="EK64" s="136">
        <v>321203.68698995281</v>
      </c>
      <c r="EL64" s="136">
        <v>224103.541239788</v>
      </c>
      <c r="EM64" s="136">
        <v>111978.79349233626</v>
      </c>
      <c r="EN64" s="136">
        <v>422841.15899999999</v>
      </c>
      <c r="EO64" s="136">
        <v>313101.62599999999</v>
      </c>
      <c r="EP64" s="136">
        <v>200984.99100000001</v>
      </c>
      <c r="EQ64" s="136">
        <v>100359.599</v>
      </c>
      <c r="ER64" s="136">
        <v>393979.83</v>
      </c>
      <c r="ES64" s="136">
        <v>293942.163</v>
      </c>
      <c r="ET64" s="136">
        <v>192793.49</v>
      </c>
      <c r="EU64" s="136">
        <v>96341.024000000005</v>
      </c>
      <c r="EV64" s="136">
        <v>370734.283</v>
      </c>
      <c r="EW64" s="136">
        <v>276008.83600000001</v>
      </c>
      <c r="EX64" s="136">
        <v>179011.73199999999</v>
      </c>
      <c r="EY64" s="136">
        <v>89854.504000000001</v>
      </c>
      <c r="EZ64" s="136">
        <v>207563.976</v>
      </c>
      <c r="FA64" s="136">
        <v>118183.9</v>
      </c>
      <c r="FB64" s="136">
        <v>27901.762999999999</v>
      </c>
      <c r="FC64" s="71"/>
      <c r="FD64" s="134" t="s">
        <v>173</v>
      </c>
      <c r="FE64" s="136"/>
      <c r="FF64" s="136"/>
      <c r="FG64" s="136"/>
      <c r="FH64" s="136"/>
      <c r="FI64" s="136"/>
      <c r="FJ64" s="71"/>
      <c r="FK64" s="134" t="s">
        <v>173</v>
      </c>
      <c r="FL64" s="136"/>
      <c r="FM64" s="136"/>
      <c r="FN64" s="136"/>
      <c r="FO64" s="136"/>
      <c r="FP64" s="136"/>
      <c r="FQ64" s="71"/>
      <c r="FR64" s="134" t="s">
        <v>173</v>
      </c>
      <c r="FS64" s="136"/>
      <c r="FT64" s="136"/>
      <c r="FU64" s="136"/>
      <c r="FV64" s="71"/>
      <c r="FW64" s="134" t="s">
        <v>173</v>
      </c>
      <c r="FX64" s="136">
        <v>5649.3604136499998</v>
      </c>
      <c r="FY64" s="136">
        <v>1854.1320043999992</v>
      </c>
    </row>
    <row r="65" spans="1:181" ht="15.5">
      <c r="A65" s="129" t="s">
        <v>38</v>
      </c>
      <c r="B65" s="133">
        <v>-1380</v>
      </c>
      <c r="C65" s="133">
        <v>-5490</v>
      </c>
      <c r="D65" s="133">
        <v>-4045</v>
      </c>
      <c r="E65" s="133">
        <v>-2690</v>
      </c>
      <c r="F65" s="133"/>
      <c r="G65" s="133"/>
      <c r="H65" s="133"/>
      <c r="I65" s="133"/>
      <c r="J65" s="133"/>
      <c r="K65" s="133"/>
      <c r="L65" s="133"/>
      <c r="M65" s="133"/>
      <c r="N65" s="133"/>
      <c r="O65" s="133"/>
      <c r="P65" s="133"/>
      <c r="Q65" s="133"/>
      <c r="R65" s="133"/>
      <c r="S65" s="133"/>
      <c r="T65" s="133"/>
      <c r="U65" s="133"/>
      <c r="V65" s="133"/>
      <c r="W65" s="107"/>
      <c r="X65" s="129" t="s">
        <v>38</v>
      </c>
      <c r="Y65" s="133">
        <v>-1050</v>
      </c>
      <c r="Z65" s="133">
        <v>-4870</v>
      </c>
      <c r="AA65" s="133">
        <v>-3565</v>
      </c>
      <c r="AB65" s="133">
        <v>-2400</v>
      </c>
      <c r="AC65" s="133"/>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07"/>
      <c r="AU65" s="129" t="s">
        <v>38</v>
      </c>
      <c r="AV65" s="133">
        <v>-18597.548131404048</v>
      </c>
      <c r="AW65" s="133">
        <v>-77878.454535471654</v>
      </c>
      <c r="AX65" s="133">
        <v>-56500.12599706577</v>
      </c>
      <c r="AY65" s="133">
        <v>-37274.924973680005</v>
      </c>
      <c r="AZ65" s="133">
        <v>-18763.100891704486</v>
      </c>
      <c r="BA65" s="133">
        <v>0</v>
      </c>
      <c r="BB65" s="133">
        <v>0</v>
      </c>
      <c r="BC65" s="133">
        <v>0</v>
      </c>
      <c r="BD65" s="133">
        <v>0</v>
      </c>
      <c r="BE65" s="133">
        <v>0</v>
      </c>
      <c r="BF65" s="133">
        <v>0</v>
      </c>
      <c r="BG65" s="133">
        <v>0</v>
      </c>
      <c r="BH65" s="133">
        <v>0</v>
      </c>
      <c r="BI65" s="133">
        <v>0</v>
      </c>
      <c r="BJ65" s="133">
        <v>0</v>
      </c>
      <c r="BK65" s="133">
        <v>0</v>
      </c>
      <c r="BL65" s="133">
        <v>0</v>
      </c>
      <c r="BM65" s="133">
        <v>0</v>
      </c>
      <c r="BN65" s="133">
        <v>0</v>
      </c>
      <c r="BO65" s="133">
        <v>0</v>
      </c>
      <c r="BP65" s="71"/>
      <c r="BQ65" s="129" t="s">
        <v>38</v>
      </c>
      <c r="BR65" s="133">
        <v>-197.87606499999998</v>
      </c>
      <c r="BS65" s="133">
        <v>-354</v>
      </c>
      <c r="BT65" s="133">
        <v>-330</v>
      </c>
      <c r="BU65" s="133">
        <v>-76</v>
      </c>
      <c r="BV65" s="133">
        <v>-1</v>
      </c>
      <c r="BW65" s="71"/>
      <c r="BX65" s="129" t="s">
        <v>38</v>
      </c>
      <c r="BY65" s="133">
        <v>-185.872985</v>
      </c>
      <c r="BZ65" s="133">
        <v>-392</v>
      </c>
      <c r="CA65" s="133">
        <v>-436</v>
      </c>
      <c r="CB65" s="133">
        <v>-156</v>
      </c>
      <c r="CC65" s="133">
        <v>-5</v>
      </c>
      <c r="CD65" s="71"/>
      <c r="CE65" s="129" t="s">
        <v>38</v>
      </c>
      <c r="CF65" s="133">
        <v>-206.74800999999997</v>
      </c>
      <c r="CG65" s="133">
        <v>-381</v>
      </c>
      <c r="CH65" s="133">
        <v>-243</v>
      </c>
      <c r="CI65" s="71"/>
      <c r="CJ65" s="129" t="s">
        <v>38</v>
      </c>
      <c r="CK65" s="133">
        <v>-1232.6943487499998</v>
      </c>
      <c r="CL65" s="133">
        <v>-418.05560389999982</v>
      </c>
      <c r="CM65" s="71"/>
      <c r="CN65" s="129" t="s">
        <v>174</v>
      </c>
      <c r="CO65" s="133">
        <v>-1380</v>
      </c>
      <c r="CP65" s="133">
        <v>-5490</v>
      </c>
      <c r="CQ65" s="133">
        <v>-4045</v>
      </c>
      <c r="CR65" s="133">
        <v>-2690</v>
      </c>
      <c r="CS65" s="133">
        <v>-1381</v>
      </c>
      <c r="CT65" s="133"/>
      <c r="CU65" s="133"/>
      <c r="CV65" s="133"/>
      <c r="CW65" s="133"/>
      <c r="CX65" s="133"/>
      <c r="CY65" s="133"/>
      <c r="CZ65" s="133"/>
      <c r="DA65" s="133"/>
      <c r="DB65" s="133"/>
      <c r="DC65" s="133"/>
      <c r="DD65" s="133"/>
      <c r="DE65" s="133"/>
      <c r="DF65" s="133"/>
      <c r="DG65" s="133"/>
      <c r="DH65" s="133"/>
      <c r="DI65" s="133"/>
      <c r="DJ65" s="106"/>
      <c r="DK65" s="129" t="s">
        <v>174</v>
      </c>
      <c r="DL65" s="133">
        <v>-1050</v>
      </c>
      <c r="DM65" s="133">
        <v>-4870</v>
      </c>
      <c r="DN65" s="133">
        <v>-3565</v>
      </c>
      <c r="DO65" s="133">
        <v>-2400</v>
      </c>
      <c r="DP65" s="133">
        <v>-1106</v>
      </c>
      <c r="DQ65" s="133">
        <v>0</v>
      </c>
      <c r="DR65" s="133">
        <v>0</v>
      </c>
      <c r="DS65" s="133">
        <v>0</v>
      </c>
      <c r="DT65" s="133">
        <v>0</v>
      </c>
      <c r="DU65" s="133">
        <v>0</v>
      </c>
      <c r="DV65" s="133">
        <v>0</v>
      </c>
      <c r="DW65" s="133">
        <v>0</v>
      </c>
      <c r="DX65" s="133">
        <v>0</v>
      </c>
      <c r="DY65" s="133">
        <v>0</v>
      </c>
      <c r="DZ65" s="133">
        <v>0</v>
      </c>
      <c r="EA65" s="133">
        <v>0</v>
      </c>
      <c r="EB65" s="133">
        <v>0</v>
      </c>
      <c r="EC65" s="133">
        <v>0</v>
      </c>
      <c r="ED65" s="133">
        <v>0</v>
      </c>
      <c r="EE65" s="133">
        <v>0</v>
      </c>
      <c r="EF65" s="133">
        <v>0</v>
      </c>
      <c r="EG65" s="107"/>
      <c r="EH65" s="129" t="s">
        <v>174</v>
      </c>
      <c r="EI65" s="133">
        <v>-18597.548131404048</v>
      </c>
      <c r="EJ65" s="133">
        <v>-77878.454535471654</v>
      </c>
      <c r="EK65" s="133">
        <v>-56500.12599706577</v>
      </c>
      <c r="EL65" s="133">
        <v>-37274.924973680005</v>
      </c>
      <c r="EM65" s="133">
        <v>-18763.100891704486</v>
      </c>
      <c r="EN65" s="133">
        <v>0</v>
      </c>
      <c r="EO65" s="133">
        <v>0</v>
      </c>
      <c r="EP65" s="133">
        <v>0</v>
      </c>
      <c r="EQ65" s="133">
        <v>0</v>
      </c>
      <c r="ER65" s="133">
        <v>0</v>
      </c>
      <c r="ES65" s="133">
        <v>0</v>
      </c>
      <c r="ET65" s="133">
        <v>0</v>
      </c>
      <c r="EU65" s="133">
        <v>0</v>
      </c>
      <c r="EV65" s="133">
        <v>0</v>
      </c>
      <c r="EW65" s="133">
        <v>0</v>
      </c>
      <c r="EX65" s="133">
        <v>0</v>
      </c>
      <c r="EY65" s="133">
        <v>0</v>
      </c>
      <c r="EZ65" s="133">
        <v>0</v>
      </c>
      <c r="FA65" s="133">
        <v>0</v>
      </c>
      <c r="FB65" s="133">
        <v>0</v>
      </c>
      <c r="FC65" s="71"/>
      <c r="FD65" s="129" t="s">
        <v>174</v>
      </c>
      <c r="FE65" s="133">
        <v>-197.87606499999998</v>
      </c>
      <c r="FF65" s="133">
        <v>-354</v>
      </c>
      <c r="FG65" s="133">
        <v>-330</v>
      </c>
      <c r="FH65" s="133">
        <v>-76</v>
      </c>
      <c r="FI65" s="133">
        <v>-1</v>
      </c>
      <c r="FJ65" s="71"/>
      <c r="FK65" s="129" t="s">
        <v>174</v>
      </c>
      <c r="FL65" s="133">
        <v>-185.872985</v>
      </c>
      <c r="FM65" s="133">
        <v>-392</v>
      </c>
      <c r="FN65" s="133">
        <v>-436</v>
      </c>
      <c r="FO65" s="133">
        <v>-156</v>
      </c>
      <c r="FP65" s="133">
        <v>-5</v>
      </c>
      <c r="FQ65" s="71"/>
      <c r="FR65" s="129" t="s">
        <v>174</v>
      </c>
      <c r="FS65" s="133">
        <v>-206.74800999999997</v>
      </c>
      <c r="FT65" s="133">
        <v>-381</v>
      </c>
      <c r="FU65" s="133">
        <v>-243</v>
      </c>
      <c r="FV65" s="71"/>
      <c r="FW65" s="129" t="s">
        <v>174</v>
      </c>
      <c r="FX65" s="133">
        <v>-1232.6943487499998</v>
      </c>
      <c r="FY65" s="133">
        <v>-418.05560389999982</v>
      </c>
    </row>
    <row r="66" spans="1:181" ht="15.5">
      <c r="A66" s="27" t="s">
        <v>26</v>
      </c>
      <c r="B66" s="66">
        <v>-10</v>
      </c>
      <c r="C66" s="66">
        <v>-38</v>
      </c>
      <c r="D66" s="66">
        <v>-27</v>
      </c>
      <c r="E66" s="66">
        <v>-18</v>
      </c>
      <c r="F66" s="66">
        <v>-9</v>
      </c>
      <c r="G66" s="66">
        <v>-39</v>
      </c>
      <c r="H66" s="66">
        <v>-30</v>
      </c>
      <c r="I66" s="66">
        <v>-21</v>
      </c>
      <c r="J66" s="66">
        <v>-7</v>
      </c>
      <c r="K66" s="66">
        <v>-30</v>
      </c>
      <c r="L66" s="66">
        <v>-12</v>
      </c>
      <c r="M66" s="66">
        <v>-8</v>
      </c>
      <c r="N66" s="66">
        <v>-5</v>
      </c>
      <c r="O66" s="66">
        <v>-2</v>
      </c>
      <c r="P66" s="66">
        <v>0</v>
      </c>
      <c r="Q66" s="66">
        <v>0</v>
      </c>
      <c r="R66" s="66">
        <v>0</v>
      </c>
      <c r="S66" s="66">
        <v>0</v>
      </c>
      <c r="T66" s="66">
        <v>0</v>
      </c>
      <c r="U66" s="66">
        <v>0</v>
      </c>
      <c r="V66" s="66">
        <v>0</v>
      </c>
      <c r="W66" s="106"/>
      <c r="X66" s="27" t="s">
        <v>26</v>
      </c>
      <c r="Y66" s="66">
        <v>-221</v>
      </c>
      <c r="Z66" s="66">
        <v>-1089</v>
      </c>
      <c r="AA66" s="66">
        <v>-822</v>
      </c>
      <c r="AB66" s="66">
        <v>-523</v>
      </c>
      <c r="AC66" s="66">
        <v>-261</v>
      </c>
      <c r="AD66" s="66">
        <v>-755</v>
      </c>
      <c r="AE66" s="66">
        <v>-503</v>
      </c>
      <c r="AF66" s="66">
        <v>-251</v>
      </c>
      <c r="AG66" s="66">
        <v>-121</v>
      </c>
      <c r="AH66" s="66">
        <v>-533</v>
      </c>
      <c r="AI66" s="66">
        <v>-387</v>
      </c>
      <c r="AJ66" s="66">
        <v>-260</v>
      </c>
      <c r="AK66" s="66">
        <v>-122</v>
      </c>
      <c r="AL66" s="66">
        <v>-504</v>
      </c>
      <c r="AM66" s="66">
        <v>-362</v>
      </c>
      <c r="AN66" s="66">
        <v>-248</v>
      </c>
      <c r="AO66" s="66">
        <v>-120</v>
      </c>
      <c r="AP66" s="66">
        <v>-447.73500000000001</v>
      </c>
      <c r="AQ66" s="66">
        <v>-327</v>
      </c>
      <c r="AR66" s="66">
        <v>-204.535</v>
      </c>
      <c r="AS66" s="66">
        <v>-88</v>
      </c>
      <c r="AT66" s="106"/>
      <c r="AU66" s="27" t="s">
        <v>26</v>
      </c>
      <c r="AV66" s="66">
        <v>-4168.8245601421913</v>
      </c>
      <c r="AW66" s="66">
        <v>-16986.79237732854</v>
      </c>
      <c r="AX66" s="66">
        <v>-12561.925635262807</v>
      </c>
      <c r="AY66" s="66">
        <v>-8474.8118881026967</v>
      </c>
      <c r="AZ66" s="66">
        <v>-4216.2961675842362</v>
      </c>
      <c r="BA66" s="66">
        <v>-17412.827000000001</v>
      </c>
      <c r="BB66" s="66">
        <v>-12697.723</v>
      </c>
      <c r="BC66" s="66">
        <v>-8604.0220000000008</v>
      </c>
      <c r="BD66" s="66">
        <v>-3857.6959999999999</v>
      </c>
      <c r="BE66" s="66">
        <v>-15812.999</v>
      </c>
      <c r="BF66" s="66">
        <v>-11514.499</v>
      </c>
      <c r="BG66" s="66">
        <v>-7863.78</v>
      </c>
      <c r="BH66" s="66">
        <v>-4233.2979999999998</v>
      </c>
      <c r="BI66" s="66">
        <v>-16100.537</v>
      </c>
      <c r="BJ66" s="66">
        <v>-11419.576999999999</v>
      </c>
      <c r="BK66" s="66">
        <v>-7912.5659999999998</v>
      </c>
      <c r="BL66" s="66">
        <v>-3452.1970000000001</v>
      </c>
      <c r="BM66" s="66">
        <v>-8080.6710000000003</v>
      </c>
      <c r="BN66" s="66">
        <v>-4829.1469999999999</v>
      </c>
      <c r="BO66" s="66">
        <v>-1096.164</v>
      </c>
      <c r="BP66" s="68"/>
      <c r="BQ66" s="27" t="s">
        <v>26</v>
      </c>
      <c r="BR66" s="66">
        <v>-101.27328</v>
      </c>
      <c r="BS66" s="66">
        <v>-233</v>
      </c>
      <c r="BT66" s="66">
        <v>-248</v>
      </c>
      <c r="BU66" s="66">
        <v>-69</v>
      </c>
      <c r="BV66" s="66">
        <v>0</v>
      </c>
      <c r="BW66" s="68"/>
      <c r="BX66" s="27" t="s">
        <v>26</v>
      </c>
      <c r="BY66" s="66">
        <v>-101.27328</v>
      </c>
      <c r="BZ66" s="66">
        <v>-255</v>
      </c>
      <c r="CA66" s="66">
        <v>-349</v>
      </c>
      <c r="CB66" s="66">
        <v>-146</v>
      </c>
      <c r="CC66" s="66">
        <v>0</v>
      </c>
      <c r="CD66" s="68"/>
      <c r="CE66" s="27" t="s">
        <v>26</v>
      </c>
      <c r="CF66" s="66">
        <v>-101.27327</v>
      </c>
      <c r="CG66" s="66">
        <v>-84</v>
      </c>
      <c r="CH66" s="66">
        <v>0</v>
      </c>
      <c r="CI66" s="68"/>
      <c r="CJ66" s="27" t="s">
        <v>26</v>
      </c>
      <c r="CK66" s="66">
        <v>-205.10117990000001</v>
      </c>
      <c r="CL66" s="66">
        <v>-43.666511299999968</v>
      </c>
      <c r="CM66" s="68"/>
      <c r="CN66" s="27" t="s">
        <v>60</v>
      </c>
      <c r="CO66" s="66">
        <v>-10</v>
      </c>
      <c r="CP66" s="66">
        <v>-38</v>
      </c>
      <c r="CQ66" s="66">
        <v>-27</v>
      </c>
      <c r="CR66" s="66">
        <v>-18</v>
      </c>
      <c r="CS66" s="66">
        <v>-9</v>
      </c>
      <c r="CT66" s="66">
        <v>-39</v>
      </c>
      <c r="CU66" s="66">
        <v>-30</v>
      </c>
      <c r="CV66" s="66">
        <v>-21</v>
      </c>
      <c r="CW66" s="66">
        <v>-7</v>
      </c>
      <c r="CX66" s="66">
        <v>-30</v>
      </c>
      <c r="CY66" s="66">
        <v>-12</v>
      </c>
      <c r="CZ66" s="66">
        <v>-8</v>
      </c>
      <c r="DA66" s="66">
        <v>-5</v>
      </c>
      <c r="DB66" s="66">
        <v>-2</v>
      </c>
      <c r="DC66" s="66">
        <v>0</v>
      </c>
      <c r="DD66" s="66">
        <v>0</v>
      </c>
      <c r="DE66" s="66">
        <v>0</v>
      </c>
      <c r="DF66" s="66">
        <v>0</v>
      </c>
      <c r="DG66" s="66">
        <v>0</v>
      </c>
      <c r="DH66" s="66">
        <v>0</v>
      </c>
      <c r="DI66" s="66">
        <v>0</v>
      </c>
      <c r="DJ66" s="106"/>
      <c r="DK66" s="27" t="s">
        <v>60</v>
      </c>
      <c r="DL66" s="66">
        <v>-221</v>
      </c>
      <c r="DM66" s="66">
        <v>-1089</v>
      </c>
      <c r="DN66" s="66">
        <v>-822</v>
      </c>
      <c r="DO66" s="66">
        <v>-523</v>
      </c>
      <c r="DP66" s="66">
        <v>-261</v>
      </c>
      <c r="DQ66" s="66">
        <v>-755</v>
      </c>
      <c r="DR66" s="66">
        <v>-503</v>
      </c>
      <c r="DS66" s="66">
        <v>-251</v>
      </c>
      <c r="DT66" s="66">
        <v>-121</v>
      </c>
      <c r="DU66" s="66">
        <v>-533</v>
      </c>
      <c r="DV66" s="66">
        <v>-387</v>
      </c>
      <c r="DW66" s="66">
        <v>-260</v>
      </c>
      <c r="DX66" s="66">
        <v>-122</v>
      </c>
      <c r="DY66" s="66">
        <v>-504</v>
      </c>
      <c r="DZ66" s="66">
        <v>-362</v>
      </c>
      <c r="EA66" s="66">
        <v>-248</v>
      </c>
      <c r="EB66" s="66">
        <v>-120</v>
      </c>
      <c r="EC66" s="66">
        <v>-447.73500000000001</v>
      </c>
      <c r="ED66" s="66">
        <v>-327</v>
      </c>
      <c r="EE66" s="66">
        <v>-204.535</v>
      </c>
      <c r="EF66" s="66">
        <v>-88</v>
      </c>
      <c r="EG66" s="106"/>
      <c r="EH66" s="27" t="s">
        <v>60</v>
      </c>
      <c r="EI66" s="66">
        <v>-4168.8245601421913</v>
      </c>
      <c r="EJ66" s="66">
        <v>-16986.79237732854</v>
      </c>
      <c r="EK66" s="66">
        <v>-12561.925635262807</v>
      </c>
      <c r="EL66" s="66">
        <v>-8474.8118881026967</v>
      </c>
      <c r="EM66" s="66">
        <v>-4216.2961675842362</v>
      </c>
      <c r="EN66" s="66">
        <v>-17412.827000000001</v>
      </c>
      <c r="EO66" s="66">
        <v>-12697.723</v>
      </c>
      <c r="EP66" s="66">
        <v>-8604.0220000000008</v>
      </c>
      <c r="EQ66" s="66">
        <v>-3857.6959999999999</v>
      </c>
      <c r="ER66" s="66">
        <v>-15812.999</v>
      </c>
      <c r="ES66" s="66">
        <v>-11514.499</v>
      </c>
      <c r="ET66" s="66">
        <v>-7863.78</v>
      </c>
      <c r="EU66" s="66">
        <v>-4233.2979999999998</v>
      </c>
      <c r="EV66" s="66">
        <v>-16100.537</v>
      </c>
      <c r="EW66" s="66">
        <v>-11419.576999999999</v>
      </c>
      <c r="EX66" s="66">
        <v>-7912.5659999999998</v>
      </c>
      <c r="EY66" s="66">
        <v>-3452.1970000000001</v>
      </c>
      <c r="EZ66" s="66">
        <v>-8080.6710000000003</v>
      </c>
      <c r="FA66" s="66">
        <v>-4829.1469999999999</v>
      </c>
      <c r="FB66" s="66">
        <v>-1096.164</v>
      </c>
      <c r="FC66" s="68"/>
      <c r="FD66" s="27" t="s">
        <v>60</v>
      </c>
      <c r="FE66" s="66">
        <v>-101.27328</v>
      </c>
      <c r="FF66" s="66">
        <v>-233</v>
      </c>
      <c r="FG66" s="66">
        <v>-248</v>
      </c>
      <c r="FH66" s="66">
        <v>-69</v>
      </c>
      <c r="FI66" s="66">
        <v>0</v>
      </c>
      <c r="FJ66" s="68"/>
      <c r="FK66" s="27" t="s">
        <v>60</v>
      </c>
      <c r="FL66" s="66">
        <v>-101.27328</v>
      </c>
      <c r="FM66" s="66">
        <v>-255</v>
      </c>
      <c r="FN66" s="66">
        <v>-349</v>
      </c>
      <c r="FO66" s="66">
        <v>-146</v>
      </c>
      <c r="FP66" s="66">
        <v>0</v>
      </c>
      <c r="FQ66" s="68"/>
      <c r="FR66" s="27" t="s">
        <v>60</v>
      </c>
      <c r="FS66" s="66">
        <v>-101.27327</v>
      </c>
      <c r="FT66" s="66">
        <v>-84</v>
      </c>
      <c r="FU66" s="66">
        <v>0</v>
      </c>
      <c r="FV66" s="68"/>
      <c r="FW66" s="27" t="s">
        <v>60</v>
      </c>
      <c r="FX66" s="66">
        <v>-205.10117990000001</v>
      </c>
      <c r="FY66" s="66">
        <v>-43.666511299999968</v>
      </c>
    </row>
    <row r="67" spans="1:181" ht="15.5">
      <c r="A67" s="132" t="s">
        <v>27</v>
      </c>
      <c r="B67" s="131">
        <v>-3</v>
      </c>
      <c r="C67" s="131">
        <v>-32</v>
      </c>
      <c r="D67" s="131">
        <v>-9</v>
      </c>
      <c r="E67" s="131">
        <v>-4</v>
      </c>
      <c r="F67" s="131">
        <v>-2</v>
      </c>
      <c r="G67" s="131">
        <v>-12</v>
      </c>
      <c r="H67" s="131">
        <v>-6</v>
      </c>
      <c r="I67" s="131">
        <v>-2</v>
      </c>
      <c r="J67" s="131">
        <v>0</v>
      </c>
      <c r="K67" s="131">
        <v>-15</v>
      </c>
      <c r="L67" s="131">
        <v>-11</v>
      </c>
      <c r="M67" s="131">
        <v>-5</v>
      </c>
      <c r="N67" s="131">
        <v>-1</v>
      </c>
      <c r="O67" s="131">
        <v>-2</v>
      </c>
      <c r="P67" s="131">
        <v>-2</v>
      </c>
      <c r="Q67" s="131">
        <v>-1</v>
      </c>
      <c r="R67" s="131">
        <v>0</v>
      </c>
      <c r="S67" s="131">
        <v>-86</v>
      </c>
      <c r="T67" s="131">
        <v>-1</v>
      </c>
      <c r="U67" s="131">
        <v>-1</v>
      </c>
      <c r="V67" s="131">
        <v>-1</v>
      </c>
      <c r="W67" s="106"/>
      <c r="X67" s="132" t="s">
        <v>27</v>
      </c>
      <c r="Y67" s="131">
        <v>-6</v>
      </c>
      <c r="Z67" s="131">
        <v>-74</v>
      </c>
      <c r="AA67" s="131">
        <v>-25</v>
      </c>
      <c r="AB67" s="131">
        <v>-12</v>
      </c>
      <c r="AC67" s="131">
        <v>-6</v>
      </c>
      <c r="AD67" s="131">
        <v>-127</v>
      </c>
      <c r="AE67" s="131">
        <v>-8</v>
      </c>
      <c r="AF67" s="131">
        <v>-4</v>
      </c>
      <c r="AG67" s="131">
        <v>-4</v>
      </c>
      <c r="AH67" s="131">
        <v>-39</v>
      </c>
      <c r="AI67" s="131">
        <v>-34</v>
      </c>
      <c r="AJ67" s="131">
        <v>-28</v>
      </c>
      <c r="AK67" s="131">
        <v>-16</v>
      </c>
      <c r="AL67" s="131">
        <v>-43</v>
      </c>
      <c r="AM67" s="131">
        <v>-29</v>
      </c>
      <c r="AN67" s="131">
        <v>-10</v>
      </c>
      <c r="AO67" s="131">
        <v>-5</v>
      </c>
      <c r="AP67" s="131">
        <v>-91.248000000000005</v>
      </c>
      <c r="AQ67" s="131">
        <v>-7</v>
      </c>
      <c r="AR67" s="131">
        <v>-6.5730000000000004</v>
      </c>
      <c r="AS67" s="131">
        <v>-4</v>
      </c>
      <c r="AT67" s="106"/>
      <c r="AU67" s="132" t="s">
        <v>27</v>
      </c>
      <c r="AV67" s="131">
        <v>-191.53247356614182</v>
      </c>
      <c r="AW67" s="131">
        <v>-994.15354658208162</v>
      </c>
      <c r="AX67" s="131">
        <v>-565.00167120997332</v>
      </c>
      <c r="AY67" s="131">
        <v>-335.77211181746401</v>
      </c>
      <c r="AZ67" s="131">
        <v>-167.74057080749097</v>
      </c>
      <c r="BA67" s="131">
        <v>-893.21699999999998</v>
      </c>
      <c r="BB67" s="131">
        <v>-350.59500000000003</v>
      </c>
      <c r="BC67" s="131">
        <v>-76.216999999999999</v>
      </c>
      <c r="BD67" s="131">
        <v>-160.38999999999999</v>
      </c>
      <c r="BE67" s="131">
        <v>-1605.931</v>
      </c>
      <c r="BF67" s="131">
        <v>-609.42899999999997</v>
      </c>
      <c r="BG67" s="131">
        <v>-313.81</v>
      </c>
      <c r="BH67" s="131">
        <v>-135.43700000000001</v>
      </c>
      <c r="BI67" s="131">
        <v>-1521.1849999999999</v>
      </c>
      <c r="BJ67" s="131">
        <v>-1099.143</v>
      </c>
      <c r="BK67" s="131">
        <v>-597.57100000000003</v>
      </c>
      <c r="BL67" s="131">
        <v>-258.53399999999999</v>
      </c>
      <c r="BM67" s="131">
        <v>-641.72699999999998</v>
      </c>
      <c r="BN67" s="131">
        <v>-246.715</v>
      </c>
      <c r="BO67" s="131">
        <v>-78.453000000000003</v>
      </c>
      <c r="BP67" s="68"/>
      <c r="BQ67" s="132" t="s">
        <v>27</v>
      </c>
      <c r="BR67" s="131">
        <v>-2.8273249999999996</v>
      </c>
      <c r="BS67" s="131">
        <v>0</v>
      </c>
      <c r="BT67" s="131">
        <v>0</v>
      </c>
      <c r="BU67" s="131">
        <v>0</v>
      </c>
      <c r="BV67" s="131">
        <v>0</v>
      </c>
      <c r="BW67" s="68"/>
      <c r="BX67" s="132" t="s">
        <v>27</v>
      </c>
      <c r="BY67" s="131">
        <v>0</v>
      </c>
      <c r="BZ67" s="131">
        <v>0</v>
      </c>
      <c r="CA67" s="131">
        <v>0</v>
      </c>
      <c r="CB67" s="131">
        <v>0</v>
      </c>
      <c r="CC67" s="131">
        <v>0</v>
      </c>
      <c r="CD67" s="68"/>
      <c r="CE67" s="132" t="s">
        <v>27</v>
      </c>
      <c r="CF67" s="131">
        <v>-5.7474999999999998E-2</v>
      </c>
      <c r="CG67" s="131">
        <v>0</v>
      </c>
      <c r="CH67" s="131">
        <v>0</v>
      </c>
      <c r="CI67" s="68"/>
      <c r="CJ67" s="132" t="s">
        <v>27</v>
      </c>
      <c r="CK67" s="131">
        <v>-4.2938052999999998</v>
      </c>
      <c r="CL67" s="131">
        <v>-5.7064613</v>
      </c>
      <c r="CM67" s="68"/>
      <c r="CN67" s="132" t="s">
        <v>27</v>
      </c>
      <c r="CO67" s="131">
        <v>-3</v>
      </c>
      <c r="CP67" s="131">
        <v>-32</v>
      </c>
      <c r="CQ67" s="131">
        <v>-9</v>
      </c>
      <c r="CR67" s="131">
        <v>-4</v>
      </c>
      <c r="CS67" s="131">
        <v>-2</v>
      </c>
      <c r="CT67" s="131">
        <v>-12</v>
      </c>
      <c r="CU67" s="131">
        <v>-6</v>
      </c>
      <c r="CV67" s="131">
        <v>-2</v>
      </c>
      <c r="CW67" s="131">
        <v>0</v>
      </c>
      <c r="CX67" s="131">
        <v>-15</v>
      </c>
      <c r="CY67" s="131">
        <v>-11</v>
      </c>
      <c r="CZ67" s="131">
        <v>-5</v>
      </c>
      <c r="DA67" s="131">
        <v>-1</v>
      </c>
      <c r="DB67" s="131">
        <v>-2</v>
      </c>
      <c r="DC67" s="131">
        <v>-2</v>
      </c>
      <c r="DD67" s="131">
        <v>-1</v>
      </c>
      <c r="DE67" s="131">
        <v>0</v>
      </c>
      <c r="DF67" s="131">
        <v>-86</v>
      </c>
      <c r="DG67" s="131">
        <v>-1</v>
      </c>
      <c r="DH67" s="131">
        <v>-1</v>
      </c>
      <c r="DI67" s="131">
        <v>-1</v>
      </c>
      <c r="DJ67" s="106"/>
      <c r="DK67" s="132" t="s">
        <v>27</v>
      </c>
      <c r="DL67" s="131">
        <v>-6</v>
      </c>
      <c r="DM67" s="131">
        <v>-74</v>
      </c>
      <c r="DN67" s="131">
        <v>-25</v>
      </c>
      <c r="DO67" s="131">
        <v>-12</v>
      </c>
      <c r="DP67" s="131">
        <v>-6</v>
      </c>
      <c r="DQ67" s="131">
        <v>-127</v>
      </c>
      <c r="DR67" s="131">
        <v>-8</v>
      </c>
      <c r="DS67" s="131">
        <v>-4</v>
      </c>
      <c r="DT67" s="131">
        <v>-4</v>
      </c>
      <c r="DU67" s="131">
        <v>-39</v>
      </c>
      <c r="DV67" s="131">
        <v>-34</v>
      </c>
      <c r="DW67" s="131">
        <v>-28</v>
      </c>
      <c r="DX67" s="131">
        <v>-16</v>
      </c>
      <c r="DY67" s="131">
        <v>-43</v>
      </c>
      <c r="DZ67" s="131">
        <v>-29</v>
      </c>
      <c r="EA67" s="131">
        <v>-10</v>
      </c>
      <c r="EB67" s="131">
        <v>-5</v>
      </c>
      <c r="EC67" s="131">
        <v>-91.248000000000005</v>
      </c>
      <c r="ED67" s="131">
        <v>-7</v>
      </c>
      <c r="EE67" s="131">
        <v>-6.5730000000000004</v>
      </c>
      <c r="EF67" s="131">
        <v>-4</v>
      </c>
      <c r="EG67" s="106"/>
      <c r="EH67" s="132" t="s">
        <v>27</v>
      </c>
      <c r="EI67" s="131">
        <v>-191.53247356614182</v>
      </c>
      <c r="EJ67" s="131">
        <v>-994.15354658208162</v>
      </c>
      <c r="EK67" s="131">
        <v>-565.00167120997332</v>
      </c>
      <c r="EL67" s="131">
        <v>-335.77211181746401</v>
      </c>
      <c r="EM67" s="131">
        <v>-167.74057080749097</v>
      </c>
      <c r="EN67" s="131">
        <v>-893.21699999999998</v>
      </c>
      <c r="EO67" s="131">
        <v>-350.59500000000003</v>
      </c>
      <c r="EP67" s="131">
        <v>-76.216999999999999</v>
      </c>
      <c r="EQ67" s="131">
        <v>-160.38999999999999</v>
      </c>
      <c r="ER67" s="131">
        <v>-1605.931</v>
      </c>
      <c r="ES67" s="131">
        <v>-609.42899999999997</v>
      </c>
      <c r="ET67" s="131">
        <v>-313.81</v>
      </c>
      <c r="EU67" s="131">
        <v>-135.43700000000001</v>
      </c>
      <c r="EV67" s="131">
        <v>-1521.1849999999999</v>
      </c>
      <c r="EW67" s="131">
        <v>-1099.143</v>
      </c>
      <c r="EX67" s="131">
        <v>-597.57100000000003</v>
      </c>
      <c r="EY67" s="131">
        <v>-258.53399999999999</v>
      </c>
      <c r="EZ67" s="131">
        <v>-641.72699999999998</v>
      </c>
      <c r="FA67" s="131">
        <v>-246.715</v>
      </c>
      <c r="FB67" s="131">
        <v>-78.453000000000003</v>
      </c>
      <c r="FC67" s="68"/>
      <c r="FD67" s="132" t="s">
        <v>27</v>
      </c>
      <c r="FE67" s="131">
        <v>-2.8273249999999996</v>
      </c>
      <c r="FF67" s="131">
        <v>0</v>
      </c>
      <c r="FG67" s="131">
        <v>0</v>
      </c>
      <c r="FH67" s="131">
        <v>0</v>
      </c>
      <c r="FI67" s="131">
        <v>0</v>
      </c>
      <c r="FJ67" s="68"/>
      <c r="FK67" s="132" t="s">
        <v>27</v>
      </c>
      <c r="FL67" s="131">
        <v>0</v>
      </c>
      <c r="FM67" s="131">
        <v>0</v>
      </c>
      <c r="FN67" s="131">
        <v>0</v>
      </c>
      <c r="FO67" s="131">
        <v>0</v>
      </c>
      <c r="FP67" s="131">
        <v>0</v>
      </c>
      <c r="FQ67" s="68"/>
      <c r="FR67" s="132" t="s">
        <v>27</v>
      </c>
      <c r="FS67" s="131">
        <v>-5.7474999999999998E-2</v>
      </c>
      <c r="FT67" s="131">
        <v>0</v>
      </c>
      <c r="FU67" s="131">
        <v>0</v>
      </c>
      <c r="FV67" s="68"/>
      <c r="FW67" s="132" t="s">
        <v>27</v>
      </c>
      <c r="FX67" s="131">
        <v>-4.2938052999999998</v>
      </c>
      <c r="FY67" s="131">
        <v>-5.7064613</v>
      </c>
    </row>
    <row r="68" spans="1:181" ht="15.5">
      <c r="A68" s="27" t="s">
        <v>39</v>
      </c>
      <c r="B68" s="66">
        <v>-811</v>
      </c>
      <c r="C68" s="66">
        <v>-3107</v>
      </c>
      <c r="D68" s="66">
        <v>-2301</v>
      </c>
      <c r="E68" s="66">
        <v>-1524</v>
      </c>
      <c r="F68" s="66">
        <v>-778</v>
      </c>
      <c r="G68" s="66">
        <v>-2971</v>
      </c>
      <c r="H68" s="66">
        <v>-2159</v>
      </c>
      <c r="I68" s="66">
        <v>-1386</v>
      </c>
      <c r="J68" s="66">
        <v>-677</v>
      </c>
      <c r="K68" s="66">
        <v>-2889</v>
      </c>
      <c r="L68" s="66">
        <v>-2053</v>
      </c>
      <c r="M68" s="66">
        <v>-1355</v>
      </c>
      <c r="N68" s="66">
        <v>-614</v>
      </c>
      <c r="O68" s="66">
        <v>-2415</v>
      </c>
      <c r="P68" s="66">
        <v>-1699</v>
      </c>
      <c r="Q68" s="66">
        <v>-1157</v>
      </c>
      <c r="R68" s="66">
        <v>-557</v>
      </c>
      <c r="S68" s="66">
        <v>-2261</v>
      </c>
      <c r="T68" s="66">
        <v>-1694</v>
      </c>
      <c r="U68" s="66">
        <v>-1099</v>
      </c>
      <c r="V68" s="66">
        <v>-583</v>
      </c>
      <c r="W68" s="106"/>
      <c r="X68" s="27" t="s">
        <v>39</v>
      </c>
      <c r="Y68" s="66">
        <v>-156</v>
      </c>
      <c r="Z68" s="66">
        <v>-707</v>
      </c>
      <c r="AA68" s="66">
        <v>-490</v>
      </c>
      <c r="AB68" s="66">
        <v>-319</v>
      </c>
      <c r="AC68" s="66">
        <v>-135</v>
      </c>
      <c r="AD68" s="66">
        <v>-2063</v>
      </c>
      <c r="AE68" s="66">
        <v>-1420</v>
      </c>
      <c r="AF68" s="66">
        <v>-913</v>
      </c>
      <c r="AG68" s="66">
        <v>-331</v>
      </c>
      <c r="AH68" s="66">
        <v>-2055</v>
      </c>
      <c r="AI68" s="66">
        <v>-1415</v>
      </c>
      <c r="AJ68" s="66">
        <v>-1189</v>
      </c>
      <c r="AK68" s="66">
        <v>-368</v>
      </c>
      <c r="AL68" s="66">
        <v>-1634</v>
      </c>
      <c r="AM68" s="66">
        <v>-927</v>
      </c>
      <c r="AN68" s="66">
        <v>-544</v>
      </c>
      <c r="AO68" s="66">
        <v>-265</v>
      </c>
      <c r="AP68" s="66">
        <v>-1505.2090000000001</v>
      </c>
      <c r="AQ68" s="66">
        <v>-1109</v>
      </c>
      <c r="AR68" s="66">
        <v>-684.36199999999997</v>
      </c>
      <c r="AS68" s="66">
        <v>-468</v>
      </c>
      <c r="AT68" s="106"/>
      <c r="AU68" s="27" t="s">
        <v>39</v>
      </c>
      <c r="AV68" s="66">
        <v>-3229.4840715943769</v>
      </c>
      <c r="AW68" s="66">
        <v>-14048.484547722717</v>
      </c>
      <c r="AX68" s="66">
        <v>-10692.998160013176</v>
      </c>
      <c r="AY68" s="66">
        <v>-6656.009403581731</v>
      </c>
      <c r="AZ68" s="66">
        <v>-3541.2799632039219</v>
      </c>
      <c r="BA68" s="66">
        <v>-13986.873</v>
      </c>
      <c r="BB68" s="66">
        <v>-10286.233</v>
      </c>
      <c r="BC68" s="66">
        <v>-5970.107</v>
      </c>
      <c r="BD68" s="66">
        <v>-3400.6970000000001</v>
      </c>
      <c r="BE68" s="66">
        <v>-40015.038999999997</v>
      </c>
      <c r="BF68" s="66">
        <v>-10088.004000000001</v>
      </c>
      <c r="BG68" s="66">
        <v>-6420.43</v>
      </c>
      <c r="BH68" s="66">
        <v>-3447.0509999999999</v>
      </c>
      <c r="BI68" s="66">
        <v>-16407.957999999999</v>
      </c>
      <c r="BJ68" s="66">
        <v>-12668.415999999999</v>
      </c>
      <c r="BK68" s="66">
        <v>-8988.4189999999999</v>
      </c>
      <c r="BL68" s="66">
        <v>-4083.7339999999999</v>
      </c>
      <c r="BM68" s="66">
        <v>-9740.24</v>
      </c>
      <c r="BN68" s="66">
        <v>-5734.8440000000001</v>
      </c>
      <c r="BO68" s="66">
        <v>-1205.425</v>
      </c>
      <c r="BP68" s="68"/>
      <c r="BQ68" s="27" t="s">
        <v>39</v>
      </c>
      <c r="BR68" s="66">
        <v>-93.744929999999997</v>
      </c>
      <c r="BS68" s="66">
        <v>-111</v>
      </c>
      <c r="BT68" s="66">
        <v>-71</v>
      </c>
      <c r="BU68" s="66">
        <v>-7</v>
      </c>
      <c r="BV68" s="66">
        <v>-1</v>
      </c>
      <c r="BW68" s="68"/>
      <c r="BX68" s="27" t="s">
        <v>39</v>
      </c>
      <c r="BY68" s="66">
        <v>-82.945529999999991</v>
      </c>
      <c r="BZ68" s="66">
        <v>-124</v>
      </c>
      <c r="CA68" s="66">
        <v>-75</v>
      </c>
      <c r="CB68" s="66">
        <v>-10</v>
      </c>
      <c r="CC68" s="66">
        <v>-5</v>
      </c>
      <c r="CD68" s="68"/>
      <c r="CE68" s="27" t="s">
        <v>39</v>
      </c>
      <c r="CF68" s="66">
        <v>-101.26718</v>
      </c>
      <c r="CG68" s="66">
        <v>-73</v>
      </c>
      <c r="CH68" s="66">
        <v>-19</v>
      </c>
      <c r="CI68" s="68"/>
      <c r="CJ68" s="27" t="s">
        <v>39</v>
      </c>
      <c r="CK68" s="66">
        <v>-325.03994614999999</v>
      </c>
      <c r="CL68" s="66">
        <v>-130.93740804999993</v>
      </c>
      <c r="CM68" s="68"/>
      <c r="CN68" s="27" t="s">
        <v>63</v>
      </c>
      <c r="CO68" s="66">
        <v>-811</v>
      </c>
      <c r="CP68" s="66">
        <v>-3107</v>
      </c>
      <c r="CQ68" s="66">
        <v>-2301</v>
      </c>
      <c r="CR68" s="66">
        <v>-1524</v>
      </c>
      <c r="CS68" s="66">
        <v>-778</v>
      </c>
      <c r="CT68" s="66">
        <v>-2971</v>
      </c>
      <c r="CU68" s="66">
        <v>-2159</v>
      </c>
      <c r="CV68" s="66">
        <v>-1386</v>
      </c>
      <c r="CW68" s="66">
        <v>-677</v>
      </c>
      <c r="CX68" s="66">
        <v>-2889</v>
      </c>
      <c r="CY68" s="66">
        <v>-2053</v>
      </c>
      <c r="CZ68" s="66">
        <v>-1355</v>
      </c>
      <c r="DA68" s="66">
        <v>-614</v>
      </c>
      <c r="DB68" s="66">
        <v>-2415</v>
      </c>
      <c r="DC68" s="66">
        <v>-1699</v>
      </c>
      <c r="DD68" s="66">
        <v>-1157</v>
      </c>
      <c r="DE68" s="66">
        <v>-557</v>
      </c>
      <c r="DF68" s="66">
        <v>-2261</v>
      </c>
      <c r="DG68" s="66">
        <v>-1694</v>
      </c>
      <c r="DH68" s="66">
        <v>-1099</v>
      </c>
      <c r="DI68" s="66">
        <v>-583</v>
      </c>
      <c r="DJ68" s="106"/>
      <c r="DK68" s="27" t="s">
        <v>63</v>
      </c>
      <c r="DL68" s="66">
        <v>-156</v>
      </c>
      <c r="DM68" s="66">
        <v>-707</v>
      </c>
      <c r="DN68" s="66">
        <v>-490</v>
      </c>
      <c r="DO68" s="66">
        <v>-319</v>
      </c>
      <c r="DP68" s="66">
        <v>-135</v>
      </c>
      <c r="DQ68" s="66">
        <v>-2063</v>
      </c>
      <c r="DR68" s="66">
        <v>-1420</v>
      </c>
      <c r="DS68" s="66">
        <v>-913</v>
      </c>
      <c r="DT68" s="66">
        <v>-331</v>
      </c>
      <c r="DU68" s="66">
        <v>-2055</v>
      </c>
      <c r="DV68" s="66">
        <v>-1415</v>
      </c>
      <c r="DW68" s="66">
        <v>-1189</v>
      </c>
      <c r="DX68" s="66">
        <v>-368</v>
      </c>
      <c r="DY68" s="66">
        <v>-1634</v>
      </c>
      <c r="DZ68" s="66">
        <v>-927</v>
      </c>
      <c r="EA68" s="66">
        <v>-544</v>
      </c>
      <c r="EB68" s="66">
        <v>-265</v>
      </c>
      <c r="EC68" s="66">
        <v>-1505.2090000000001</v>
      </c>
      <c r="ED68" s="66">
        <v>-1109</v>
      </c>
      <c r="EE68" s="66">
        <v>-684.36199999999997</v>
      </c>
      <c r="EF68" s="66">
        <v>-468</v>
      </c>
      <c r="EG68" s="106"/>
      <c r="EH68" s="27" t="s">
        <v>63</v>
      </c>
      <c r="EI68" s="66">
        <v>-3229.4840715943769</v>
      </c>
      <c r="EJ68" s="66">
        <v>-14048.484547722717</v>
      </c>
      <c r="EK68" s="66">
        <v>-10692.998160013176</v>
      </c>
      <c r="EL68" s="66">
        <v>-6656.009403581731</v>
      </c>
      <c r="EM68" s="66">
        <v>-3541.2799632039219</v>
      </c>
      <c r="EN68" s="66">
        <v>-13986.873</v>
      </c>
      <c r="EO68" s="66">
        <v>-10286.233</v>
      </c>
      <c r="EP68" s="66">
        <v>-5970.107</v>
      </c>
      <c r="EQ68" s="66">
        <v>-3400.6970000000001</v>
      </c>
      <c r="ER68" s="66">
        <v>-40015.038999999997</v>
      </c>
      <c r="ES68" s="66">
        <v>-10088.004000000001</v>
      </c>
      <c r="ET68" s="66">
        <v>-6420.43</v>
      </c>
      <c r="EU68" s="66">
        <v>-3447.0509999999999</v>
      </c>
      <c r="EV68" s="66">
        <v>-16407.957999999999</v>
      </c>
      <c r="EW68" s="66">
        <v>-12668.415999999999</v>
      </c>
      <c r="EX68" s="66">
        <v>-8988.4189999999999</v>
      </c>
      <c r="EY68" s="66">
        <v>-4083.7339999999999</v>
      </c>
      <c r="EZ68" s="66">
        <v>-9740.24</v>
      </c>
      <c r="FA68" s="66">
        <v>-5734.8440000000001</v>
      </c>
      <c r="FB68" s="66">
        <v>-1205.425</v>
      </c>
      <c r="FC68" s="68"/>
      <c r="FD68" s="27" t="s">
        <v>63</v>
      </c>
      <c r="FE68" s="66">
        <v>-93.744929999999997</v>
      </c>
      <c r="FF68" s="66">
        <v>-111</v>
      </c>
      <c r="FG68" s="66">
        <v>-71</v>
      </c>
      <c r="FH68" s="66">
        <v>-7</v>
      </c>
      <c r="FI68" s="66">
        <v>-1</v>
      </c>
      <c r="FJ68" s="68"/>
      <c r="FK68" s="27" t="s">
        <v>63</v>
      </c>
      <c r="FL68" s="66">
        <v>-82.945529999999991</v>
      </c>
      <c r="FM68" s="66">
        <v>-124</v>
      </c>
      <c r="FN68" s="66">
        <v>-75</v>
      </c>
      <c r="FO68" s="66">
        <v>-10</v>
      </c>
      <c r="FP68" s="66">
        <v>-5</v>
      </c>
      <c r="FQ68" s="68"/>
      <c r="FR68" s="27" t="s">
        <v>63</v>
      </c>
      <c r="FS68" s="66">
        <v>-101.26718</v>
      </c>
      <c r="FT68" s="66">
        <v>-73</v>
      </c>
      <c r="FU68" s="66">
        <v>-19</v>
      </c>
      <c r="FV68" s="68"/>
      <c r="FW68" s="27" t="s">
        <v>63</v>
      </c>
      <c r="FX68" s="66">
        <v>-325.03994614999999</v>
      </c>
      <c r="FY68" s="66">
        <v>-130.93740804999993</v>
      </c>
    </row>
    <row r="69" spans="1:181" ht="15.5">
      <c r="A69" s="132" t="s">
        <v>23</v>
      </c>
      <c r="B69" s="131">
        <v>-559</v>
      </c>
      <c r="C69" s="131">
        <v>-2233</v>
      </c>
      <c r="D69" s="131">
        <v>-1674</v>
      </c>
      <c r="E69" s="131">
        <v>-1116</v>
      </c>
      <c r="F69" s="131">
        <v>-558</v>
      </c>
      <c r="G69" s="131">
        <v>-1917</v>
      </c>
      <c r="H69" s="131">
        <v>-1415</v>
      </c>
      <c r="I69" s="131">
        <v>-942</v>
      </c>
      <c r="J69" s="131">
        <v>-471</v>
      </c>
      <c r="K69" s="131">
        <v>-1886</v>
      </c>
      <c r="L69" s="131">
        <v>-1416</v>
      </c>
      <c r="M69" s="131">
        <v>-943</v>
      </c>
      <c r="N69" s="131">
        <v>-474</v>
      </c>
      <c r="O69" s="131">
        <v>-1888</v>
      </c>
      <c r="P69" s="131">
        <v>-1415</v>
      </c>
      <c r="Q69" s="131">
        <v>-945</v>
      </c>
      <c r="R69" s="131">
        <v>-470</v>
      </c>
      <c r="S69" s="131">
        <v>-1922</v>
      </c>
      <c r="T69" s="131">
        <v>-1418</v>
      </c>
      <c r="U69" s="131">
        <v>-945</v>
      </c>
      <c r="V69" s="131">
        <v>-474</v>
      </c>
      <c r="W69" s="106"/>
      <c r="X69" s="132" t="s">
        <v>23</v>
      </c>
      <c r="Y69" s="131">
        <v>-649</v>
      </c>
      <c r="Z69" s="131">
        <v>-2595</v>
      </c>
      <c r="AA69" s="131">
        <v>-1946</v>
      </c>
      <c r="AB69" s="131">
        <v>-1298</v>
      </c>
      <c r="AC69" s="131">
        <v>-649</v>
      </c>
      <c r="AD69" s="131">
        <v>-2595</v>
      </c>
      <c r="AE69" s="131">
        <v>-1946</v>
      </c>
      <c r="AF69" s="131">
        <v>-1297</v>
      </c>
      <c r="AG69" s="131">
        <v>-649</v>
      </c>
      <c r="AH69" s="131">
        <v>-2593</v>
      </c>
      <c r="AI69" s="131">
        <v>-1945</v>
      </c>
      <c r="AJ69" s="131">
        <v>-1295</v>
      </c>
      <c r="AK69" s="131">
        <v>-646</v>
      </c>
      <c r="AL69" s="131">
        <v>-2608</v>
      </c>
      <c r="AM69" s="131">
        <v>-1961</v>
      </c>
      <c r="AN69" s="131">
        <v>-1291</v>
      </c>
      <c r="AO69" s="131">
        <v>-643</v>
      </c>
      <c r="AP69" s="131">
        <v>-2589.3620000000001</v>
      </c>
      <c r="AQ69" s="131">
        <v>-1938</v>
      </c>
      <c r="AR69" s="131">
        <v>-1291.008</v>
      </c>
      <c r="AS69" s="131">
        <v>-643</v>
      </c>
      <c r="AT69" s="106"/>
      <c r="AU69" s="132" t="s">
        <v>23</v>
      </c>
      <c r="AV69" s="131">
        <v>-10126.92672317582</v>
      </c>
      <c r="AW69" s="131">
        <v>-40704.553356841141</v>
      </c>
      <c r="AX69" s="131">
        <v>-30178.576313610611</v>
      </c>
      <c r="AY69" s="131">
        <v>-20118.403237462873</v>
      </c>
      <c r="AZ69" s="131">
        <v>-10052.965661596481</v>
      </c>
      <c r="BA69" s="131">
        <v>-40777.256000000001</v>
      </c>
      <c r="BB69" s="131">
        <v>-30167.379000000001</v>
      </c>
      <c r="BC69" s="131">
        <v>-20149.217000000001</v>
      </c>
      <c r="BD69" s="131">
        <v>-10102.277</v>
      </c>
      <c r="BE69" s="131">
        <v>0</v>
      </c>
      <c r="BF69" s="131">
        <v>0</v>
      </c>
      <c r="BG69" s="131">
        <v>-20567.23</v>
      </c>
      <c r="BH69" s="131">
        <v>-9614.3950000000004</v>
      </c>
      <c r="BI69" s="131">
        <v>-39363.983999999997</v>
      </c>
      <c r="BJ69" s="131">
        <v>-29088.261999999999</v>
      </c>
      <c r="BK69" s="131">
        <v>-19488.677</v>
      </c>
      <c r="BL69" s="131">
        <v>-9671.6820000000007</v>
      </c>
      <c r="BM69" s="131">
        <v>-21746.023000000001</v>
      </c>
      <c r="BN69" s="131">
        <v>-12450.828</v>
      </c>
      <c r="BO69" s="131">
        <v>-3092.4430000000002</v>
      </c>
      <c r="BP69" s="68"/>
      <c r="BQ69" s="132" t="s">
        <v>23</v>
      </c>
      <c r="BR69" s="131">
        <v>0</v>
      </c>
      <c r="BS69" s="131">
        <v>0</v>
      </c>
      <c r="BT69" s="131">
        <v>0</v>
      </c>
      <c r="BU69" s="131">
        <v>0</v>
      </c>
      <c r="BV69" s="131">
        <v>0</v>
      </c>
      <c r="BW69" s="68"/>
      <c r="BX69" s="132" t="s">
        <v>23</v>
      </c>
      <c r="BY69" s="131">
        <v>0</v>
      </c>
      <c r="BZ69" s="131">
        <v>0</v>
      </c>
      <c r="CA69" s="131">
        <v>0</v>
      </c>
      <c r="CB69" s="131">
        <v>0</v>
      </c>
      <c r="CC69" s="131">
        <v>0</v>
      </c>
      <c r="CD69" s="68"/>
      <c r="CE69" s="132" t="s">
        <v>23</v>
      </c>
      <c r="CF69" s="131"/>
      <c r="CG69" s="131"/>
      <c r="CH69" s="131"/>
      <c r="CI69" s="68"/>
      <c r="CJ69" s="132" t="s">
        <v>23</v>
      </c>
      <c r="CK69" s="131">
        <v>-640.45212200000003</v>
      </c>
      <c r="CL69" s="131">
        <v>-213.39377379999993</v>
      </c>
      <c r="CM69" s="68"/>
      <c r="CN69" s="132" t="s">
        <v>9</v>
      </c>
      <c r="CO69" s="131">
        <v>-559</v>
      </c>
      <c r="CP69" s="131">
        <v>-2233</v>
      </c>
      <c r="CQ69" s="131">
        <v>-1674</v>
      </c>
      <c r="CR69" s="131">
        <v>-1116</v>
      </c>
      <c r="CS69" s="131">
        <v>-558</v>
      </c>
      <c r="CT69" s="131">
        <v>-1917</v>
      </c>
      <c r="CU69" s="131">
        <v>-1415</v>
      </c>
      <c r="CV69" s="131">
        <v>-942</v>
      </c>
      <c r="CW69" s="131">
        <v>-471</v>
      </c>
      <c r="CX69" s="131">
        <v>-1886</v>
      </c>
      <c r="CY69" s="131">
        <v>-1416</v>
      </c>
      <c r="CZ69" s="131">
        <v>-943</v>
      </c>
      <c r="DA69" s="131">
        <v>-474</v>
      </c>
      <c r="DB69" s="131">
        <v>-1888</v>
      </c>
      <c r="DC69" s="131">
        <v>-1415</v>
      </c>
      <c r="DD69" s="131">
        <v>-945</v>
      </c>
      <c r="DE69" s="131">
        <v>-470</v>
      </c>
      <c r="DF69" s="131">
        <v>-1922</v>
      </c>
      <c r="DG69" s="131">
        <v>-1418</v>
      </c>
      <c r="DH69" s="131">
        <v>-945</v>
      </c>
      <c r="DI69" s="131">
        <v>-474</v>
      </c>
      <c r="DJ69" s="106"/>
      <c r="DK69" s="132" t="s">
        <v>9</v>
      </c>
      <c r="DL69" s="131">
        <v>-649</v>
      </c>
      <c r="DM69" s="131">
        <v>-2595</v>
      </c>
      <c r="DN69" s="131">
        <v>-1946</v>
      </c>
      <c r="DO69" s="131">
        <v>-1298</v>
      </c>
      <c r="DP69" s="131">
        <v>-649</v>
      </c>
      <c r="DQ69" s="131">
        <v>-2595</v>
      </c>
      <c r="DR69" s="131">
        <v>-1946</v>
      </c>
      <c r="DS69" s="131">
        <v>-1297</v>
      </c>
      <c r="DT69" s="131">
        <v>-649</v>
      </c>
      <c r="DU69" s="131">
        <v>-2593</v>
      </c>
      <c r="DV69" s="131">
        <v>-1945</v>
      </c>
      <c r="DW69" s="131">
        <v>-1295</v>
      </c>
      <c r="DX69" s="131">
        <v>-646</v>
      </c>
      <c r="DY69" s="131">
        <v>-2608</v>
      </c>
      <c r="DZ69" s="131">
        <v>-1961</v>
      </c>
      <c r="EA69" s="131">
        <v>-1291</v>
      </c>
      <c r="EB69" s="131">
        <v>-643</v>
      </c>
      <c r="EC69" s="131">
        <v>-2589.3620000000001</v>
      </c>
      <c r="ED69" s="131">
        <v>-1938</v>
      </c>
      <c r="EE69" s="131">
        <v>-1291.008</v>
      </c>
      <c r="EF69" s="131">
        <v>-643</v>
      </c>
      <c r="EG69" s="106"/>
      <c r="EH69" s="132" t="s">
        <v>9</v>
      </c>
      <c r="EI69" s="131">
        <v>-10126.92672317582</v>
      </c>
      <c r="EJ69" s="131">
        <v>-40704.553356841141</v>
      </c>
      <c r="EK69" s="131">
        <v>-30178.576313610611</v>
      </c>
      <c r="EL69" s="131">
        <v>-20118.403237462873</v>
      </c>
      <c r="EM69" s="131">
        <v>-10052.965661596481</v>
      </c>
      <c r="EN69" s="131">
        <v>-40777.256000000001</v>
      </c>
      <c r="EO69" s="131">
        <v>-30167.379000000001</v>
      </c>
      <c r="EP69" s="131">
        <v>-20149.217000000001</v>
      </c>
      <c r="EQ69" s="131">
        <v>-10102.277</v>
      </c>
      <c r="ER69" s="131">
        <v>0</v>
      </c>
      <c r="ES69" s="131">
        <v>0</v>
      </c>
      <c r="ET69" s="131">
        <v>-20567.23</v>
      </c>
      <c r="EU69" s="131">
        <v>-9614.3950000000004</v>
      </c>
      <c r="EV69" s="131">
        <v>-39363.983999999997</v>
      </c>
      <c r="EW69" s="131">
        <v>-29088.261999999999</v>
      </c>
      <c r="EX69" s="131">
        <v>-19488.677</v>
      </c>
      <c r="EY69" s="131">
        <v>-9671.6820000000007</v>
      </c>
      <c r="EZ69" s="131">
        <v>-21746.023000000001</v>
      </c>
      <c r="FA69" s="131">
        <v>-12450.828</v>
      </c>
      <c r="FB69" s="131">
        <v>-3092.4430000000002</v>
      </c>
      <c r="FC69" s="68"/>
      <c r="FD69" s="132" t="s">
        <v>9</v>
      </c>
      <c r="FE69" s="131">
        <v>0</v>
      </c>
      <c r="FF69" s="131">
        <v>0</v>
      </c>
      <c r="FG69" s="131">
        <v>0</v>
      </c>
      <c r="FH69" s="131">
        <v>0</v>
      </c>
      <c r="FI69" s="131">
        <v>0</v>
      </c>
      <c r="FJ69" s="68"/>
      <c r="FK69" s="132" t="s">
        <v>9</v>
      </c>
      <c r="FL69" s="131">
        <v>0</v>
      </c>
      <c r="FM69" s="131">
        <v>0</v>
      </c>
      <c r="FN69" s="131">
        <v>0</v>
      </c>
      <c r="FO69" s="131">
        <v>0</v>
      </c>
      <c r="FP69" s="131">
        <v>0</v>
      </c>
      <c r="FQ69" s="68"/>
      <c r="FR69" s="132" t="s">
        <v>9</v>
      </c>
      <c r="FS69" s="131"/>
      <c r="FT69" s="131"/>
      <c r="FU69" s="131"/>
      <c r="FV69" s="68"/>
      <c r="FW69" s="132" t="s">
        <v>9</v>
      </c>
      <c r="FX69" s="131">
        <v>-640.45212200000003</v>
      </c>
      <c r="FY69" s="131">
        <v>-213.39377379999993</v>
      </c>
    </row>
    <row r="70" spans="1:181" ht="15.5">
      <c r="A70" s="27" t="s">
        <v>42</v>
      </c>
      <c r="B70" s="66">
        <v>3</v>
      </c>
      <c r="C70" s="66">
        <v>-80</v>
      </c>
      <c r="D70" s="66">
        <v>-34</v>
      </c>
      <c r="E70" s="66">
        <v>-28</v>
      </c>
      <c r="F70" s="66">
        <v>-34</v>
      </c>
      <c r="G70" s="66">
        <v>-86</v>
      </c>
      <c r="H70" s="66">
        <v>-69</v>
      </c>
      <c r="I70" s="66">
        <v>-69</v>
      </c>
      <c r="J70" s="66">
        <v>-18</v>
      </c>
      <c r="K70" s="66">
        <v>3</v>
      </c>
      <c r="L70" s="66">
        <v>-3</v>
      </c>
      <c r="M70" s="66">
        <v>-11</v>
      </c>
      <c r="N70" s="66">
        <v>-15</v>
      </c>
      <c r="O70" s="66">
        <v>-164</v>
      </c>
      <c r="P70" s="66">
        <v>-133</v>
      </c>
      <c r="Q70" s="66">
        <v>-26</v>
      </c>
      <c r="R70" s="66">
        <v>9</v>
      </c>
      <c r="S70" s="66">
        <v>-38</v>
      </c>
      <c r="T70" s="66">
        <v>-676</v>
      </c>
      <c r="U70" s="66">
        <v>-90</v>
      </c>
      <c r="V70" s="66">
        <v>-59</v>
      </c>
      <c r="W70" s="106"/>
      <c r="X70" s="27" t="s">
        <v>42</v>
      </c>
      <c r="Y70" s="66">
        <v>-18</v>
      </c>
      <c r="Z70" s="66">
        <v>-405</v>
      </c>
      <c r="AA70" s="66">
        <v>-282</v>
      </c>
      <c r="AB70" s="66">
        <v>-248</v>
      </c>
      <c r="AC70" s="66">
        <v>-55</v>
      </c>
      <c r="AD70" s="66">
        <v>-134</v>
      </c>
      <c r="AE70" s="66">
        <v>-45</v>
      </c>
      <c r="AF70" s="66">
        <v>-36</v>
      </c>
      <c r="AG70" s="66">
        <v>-31</v>
      </c>
      <c r="AH70" s="66">
        <v>-76</v>
      </c>
      <c r="AI70" s="66">
        <v>-149</v>
      </c>
      <c r="AJ70" s="66">
        <v>-108</v>
      </c>
      <c r="AK70" s="66">
        <v>-60</v>
      </c>
      <c r="AL70" s="66">
        <v>-146</v>
      </c>
      <c r="AM70" s="66">
        <v>-39</v>
      </c>
      <c r="AN70" s="66">
        <v>-38</v>
      </c>
      <c r="AO70" s="66">
        <v>-30</v>
      </c>
      <c r="AP70" s="66">
        <v>-114.834</v>
      </c>
      <c r="AQ70" s="66">
        <v>-61</v>
      </c>
      <c r="AR70" s="66">
        <v>-63.41</v>
      </c>
      <c r="AS70" s="66">
        <v>-55</v>
      </c>
      <c r="AT70" s="106"/>
      <c r="AU70" s="27" t="s">
        <v>42</v>
      </c>
      <c r="AV70" s="66">
        <v>-880.78030292552012</v>
      </c>
      <c r="AW70" s="66">
        <v>-5144.470706997171</v>
      </c>
      <c r="AX70" s="66">
        <v>-2501.6242169692014</v>
      </c>
      <c r="AY70" s="66">
        <v>-1689.9283327152471</v>
      </c>
      <c r="AZ70" s="66">
        <v>-784.81852851235396</v>
      </c>
      <c r="BA70" s="66">
        <v>-4850.6220000000003</v>
      </c>
      <c r="BB70" s="66">
        <v>-2915.538</v>
      </c>
      <c r="BC70" s="66">
        <v>-1835.3009999999999</v>
      </c>
      <c r="BD70" s="66">
        <v>-782.67399999999998</v>
      </c>
      <c r="BE70" s="66">
        <v>-5441.076</v>
      </c>
      <c r="BF70" s="66">
        <v>-2933.7759999999998</v>
      </c>
      <c r="BG70" s="66">
        <v>-2802.54</v>
      </c>
      <c r="BH70" s="66">
        <v>-1421.646</v>
      </c>
      <c r="BI70" s="66">
        <v>-6615.7579999999998</v>
      </c>
      <c r="BJ70" s="66">
        <v>-3667.922</v>
      </c>
      <c r="BK70" s="66">
        <v>-2278.0129999999999</v>
      </c>
      <c r="BL70" s="66">
        <v>-1098.5239999999999</v>
      </c>
      <c r="BM70" s="66">
        <v>-4297.3980000000001</v>
      </c>
      <c r="BN70" s="66">
        <v>-1058.5429999999999</v>
      </c>
      <c r="BO70" s="66">
        <v>-429.77699999999999</v>
      </c>
      <c r="BP70" s="68"/>
      <c r="BQ70" s="27" t="s">
        <v>42</v>
      </c>
      <c r="BR70" s="66">
        <v>-3.0529999999999724E-2</v>
      </c>
      <c r="BS70" s="66">
        <v>-10</v>
      </c>
      <c r="BT70" s="66">
        <v>-11</v>
      </c>
      <c r="BU70" s="66">
        <v>0</v>
      </c>
      <c r="BV70" s="66">
        <v>0</v>
      </c>
      <c r="BW70" s="68"/>
      <c r="BX70" s="27" t="s">
        <v>42</v>
      </c>
      <c r="BY70" s="66">
        <v>-1.6541749999999986</v>
      </c>
      <c r="BZ70" s="66">
        <v>-13</v>
      </c>
      <c r="CA70" s="66">
        <v>-12</v>
      </c>
      <c r="CB70" s="66">
        <v>0</v>
      </c>
      <c r="CC70" s="66">
        <v>0</v>
      </c>
      <c r="CD70" s="68"/>
      <c r="CE70" s="27" t="s">
        <v>42</v>
      </c>
      <c r="CF70" s="66">
        <v>-4.1500850000000007</v>
      </c>
      <c r="CG70" s="66">
        <v>-224</v>
      </c>
      <c r="CH70" s="66">
        <v>-224</v>
      </c>
      <c r="CI70" s="68"/>
      <c r="CJ70" s="27" t="s">
        <v>42</v>
      </c>
      <c r="CK70" s="66">
        <v>-57.807295400000001</v>
      </c>
      <c r="CL70" s="66">
        <v>-24.351449450000029</v>
      </c>
      <c r="CM70" s="68"/>
      <c r="CN70" s="27" t="s">
        <v>61</v>
      </c>
      <c r="CO70" s="66">
        <v>3</v>
      </c>
      <c r="CP70" s="66">
        <v>-80</v>
      </c>
      <c r="CQ70" s="66">
        <v>-34</v>
      </c>
      <c r="CR70" s="66">
        <v>-28</v>
      </c>
      <c r="CS70" s="66">
        <v>-34</v>
      </c>
      <c r="CT70" s="66">
        <v>-86</v>
      </c>
      <c r="CU70" s="66">
        <v>-69</v>
      </c>
      <c r="CV70" s="66">
        <v>-69</v>
      </c>
      <c r="CW70" s="66">
        <v>-18</v>
      </c>
      <c r="CX70" s="66">
        <v>3</v>
      </c>
      <c r="CY70" s="66">
        <v>-3</v>
      </c>
      <c r="CZ70" s="66">
        <v>-11</v>
      </c>
      <c r="DA70" s="66">
        <v>-15</v>
      </c>
      <c r="DB70" s="66">
        <v>-164</v>
      </c>
      <c r="DC70" s="66">
        <v>-133</v>
      </c>
      <c r="DD70" s="66">
        <v>-26</v>
      </c>
      <c r="DE70" s="66">
        <v>9</v>
      </c>
      <c r="DF70" s="66">
        <v>-38</v>
      </c>
      <c r="DG70" s="66">
        <v>-676</v>
      </c>
      <c r="DH70" s="66">
        <v>-90</v>
      </c>
      <c r="DI70" s="66">
        <v>-59</v>
      </c>
      <c r="DJ70" s="106"/>
      <c r="DK70" s="27" t="s">
        <v>61</v>
      </c>
      <c r="DL70" s="66">
        <v>-18</v>
      </c>
      <c r="DM70" s="66">
        <v>-405</v>
      </c>
      <c r="DN70" s="66">
        <v>-282</v>
      </c>
      <c r="DO70" s="66">
        <v>-248</v>
      </c>
      <c r="DP70" s="66">
        <v>-55</v>
      </c>
      <c r="DQ70" s="66">
        <v>-134</v>
      </c>
      <c r="DR70" s="66">
        <v>-45</v>
      </c>
      <c r="DS70" s="66">
        <v>-36</v>
      </c>
      <c r="DT70" s="66">
        <v>-31</v>
      </c>
      <c r="DU70" s="66">
        <v>-76</v>
      </c>
      <c r="DV70" s="66">
        <v>-149</v>
      </c>
      <c r="DW70" s="66">
        <v>-108</v>
      </c>
      <c r="DX70" s="66">
        <v>-60</v>
      </c>
      <c r="DY70" s="66">
        <v>-146</v>
      </c>
      <c r="DZ70" s="66">
        <v>-39</v>
      </c>
      <c r="EA70" s="66">
        <v>-38</v>
      </c>
      <c r="EB70" s="66">
        <v>-30</v>
      </c>
      <c r="EC70" s="66">
        <v>-114.834</v>
      </c>
      <c r="ED70" s="66">
        <v>-61</v>
      </c>
      <c r="EE70" s="66">
        <v>-63.41</v>
      </c>
      <c r="EF70" s="66">
        <v>-55</v>
      </c>
      <c r="EG70" s="106"/>
      <c r="EH70" s="27" t="s">
        <v>61</v>
      </c>
      <c r="EI70" s="66">
        <v>-880.78030292552012</v>
      </c>
      <c r="EJ70" s="66">
        <v>-5144.470706997171</v>
      </c>
      <c r="EK70" s="66">
        <v>-2501.6242169692014</v>
      </c>
      <c r="EL70" s="66">
        <v>-1689.9283327152471</v>
      </c>
      <c r="EM70" s="66">
        <v>-784.81852851235396</v>
      </c>
      <c r="EN70" s="66">
        <v>-4850.6220000000003</v>
      </c>
      <c r="EO70" s="66">
        <v>-2915.538</v>
      </c>
      <c r="EP70" s="66">
        <v>-1835.3009999999999</v>
      </c>
      <c r="EQ70" s="66">
        <v>-782.67399999999998</v>
      </c>
      <c r="ER70" s="66">
        <v>-5441.076</v>
      </c>
      <c r="ES70" s="66">
        <v>-2933.7759999999998</v>
      </c>
      <c r="ET70" s="66">
        <v>-2802.54</v>
      </c>
      <c r="EU70" s="66">
        <v>-1421.646</v>
      </c>
      <c r="EV70" s="66">
        <v>-6615.7579999999998</v>
      </c>
      <c r="EW70" s="66">
        <v>-3667.922</v>
      </c>
      <c r="EX70" s="66">
        <v>-2278.0129999999999</v>
      </c>
      <c r="EY70" s="66">
        <v>-1098.5239999999999</v>
      </c>
      <c r="EZ70" s="66">
        <v>-4297.3980000000001</v>
      </c>
      <c r="FA70" s="66">
        <v>-1058.5429999999999</v>
      </c>
      <c r="FB70" s="66">
        <v>-429.77699999999999</v>
      </c>
      <c r="FC70" s="68"/>
      <c r="FD70" s="27" t="s">
        <v>61</v>
      </c>
      <c r="FE70" s="66">
        <v>-3.0529999999999724E-2</v>
      </c>
      <c r="FF70" s="66">
        <v>-10</v>
      </c>
      <c r="FG70" s="66">
        <v>-11</v>
      </c>
      <c r="FH70" s="66">
        <v>0</v>
      </c>
      <c r="FI70" s="66">
        <v>0</v>
      </c>
      <c r="FJ70" s="68"/>
      <c r="FK70" s="27" t="s">
        <v>61</v>
      </c>
      <c r="FL70" s="66">
        <v>-1.6541749999999986</v>
      </c>
      <c r="FM70" s="66">
        <v>-13</v>
      </c>
      <c r="FN70" s="66">
        <v>-12</v>
      </c>
      <c r="FO70" s="66">
        <v>0</v>
      </c>
      <c r="FP70" s="66">
        <v>0</v>
      </c>
      <c r="FQ70" s="68"/>
      <c r="FR70" s="27" t="s">
        <v>61</v>
      </c>
      <c r="FS70" s="66">
        <v>-4.1500850000000007</v>
      </c>
      <c r="FT70" s="66">
        <v>-224</v>
      </c>
      <c r="FU70" s="66">
        <v>-224</v>
      </c>
      <c r="FV70" s="68"/>
      <c r="FW70" s="27" t="s">
        <v>61</v>
      </c>
      <c r="FX70" s="66">
        <v>-57.807295400000001</v>
      </c>
      <c r="FY70" s="66">
        <v>-24.351449450000029</v>
      </c>
    </row>
    <row r="71" spans="1:181" ht="15.5">
      <c r="A71" s="134" t="s">
        <v>29</v>
      </c>
      <c r="B71" s="136">
        <v>-821</v>
      </c>
      <c r="C71" s="136">
        <v>-3257</v>
      </c>
      <c r="D71" s="136">
        <v>-2371</v>
      </c>
      <c r="E71" s="136">
        <v>-1574</v>
      </c>
      <c r="F71" s="136">
        <v>-823</v>
      </c>
      <c r="G71" s="136">
        <v>-3108</v>
      </c>
      <c r="H71" s="136">
        <v>-2264</v>
      </c>
      <c r="I71" s="136">
        <v>-1478</v>
      </c>
      <c r="J71" s="136">
        <v>-702</v>
      </c>
      <c r="K71" s="136">
        <v>-2931</v>
      </c>
      <c r="L71" s="136">
        <v>-2079</v>
      </c>
      <c r="M71" s="136">
        <v>-1379</v>
      </c>
      <c r="N71" s="136">
        <v>-635</v>
      </c>
      <c r="O71" s="136">
        <v>-2583</v>
      </c>
      <c r="P71" s="136">
        <v>-1834</v>
      </c>
      <c r="Q71" s="136">
        <v>-1184</v>
      </c>
      <c r="R71" s="136">
        <v>-548</v>
      </c>
      <c r="S71" s="136">
        <v>-2385</v>
      </c>
      <c r="T71" s="136">
        <v>-2371</v>
      </c>
      <c r="U71" s="136">
        <v>-1190</v>
      </c>
      <c r="V71" s="136">
        <v>-643</v>
      </c>
      <c r="W71" s="106"/>
      <c r="X71" s="134" t="s">
        <v>29</v>
      </c>
      <c r="Y71" s="136">
        <v>-401</v>
      </c>
      <c r="Z71" s="136">
        <v>-2275</v>
      </c>
      <c r="AA71" s="136">
        <v>-1619</v>
      </c>
      <c r="AB71" s="136">
        <v>-1102</v>
      </c>
      <c r="AC71" s="136">
        <v>-457</v>
      </c>
      <c r="AD71" s="136">
        <v>-3079</v>
      </c>
      <c r="AE71" s="136">
        <v>-1976</v>
      </c>
      <c r="AF71" s="136">
        <v>-1204</v>
      </c>
      <c r="AG71" s="136">
        <v>-487</v>
      </c>
      <c r="AH71" s="136">
        <v>-2703</v>
      </c>
      <c r="AI71" s="136">
        <v>-1985</v>
      </c>
      <c r="AJ71" s="136">
        <v>-1585</v>
      </c>
      <c r="AK71" s="136">
        <v>-566</v>
      </c>
      <c r="AL71" s="136">
        <v>-2327</v>
      </c>
      <c r="AM71" s="136">
        <v>-1357</v>
      </c>
      <c r="AN71" s="136">
        <v>-840</v>
      </c>
      <c r="AO71" s="136">
        <v>-420</v>
      </c>
      <c r="AP71" s="136">
        <v>-2159.0259999999998</v>
      </c>
      <c r="AQ71" s="136">
        <v>-1504</v>
      </c>
      <c r="AR71" s="136">
        <v>-958.88</v>
      </c>
      <c r="AS71" s="136">
        <v>-615</v>
      </c>
      <c r="AT71" s="106"/>
      <c r="AU71" s="134" t="s">
        <v>29</v>
      </c>
      <c r="AV71" s="136">
        <v>-8470.6214082282277</v>
      </c>
      <c r="AW71" s="136">
        <v>-37173.901178630513</v>
      </c>
      <c r="AX71" s="136">
        <v>-26321.549683455156</v>
      </c>
      <c r="AY71" s="136">
        <v>-17156.521736217139</v>
      </c>
      <c r="AZ71" s="136">
        <v>-8710.1352301080042</v>
      </c>
      <c r="BA71" s="136">
        <v>-37143.538</v>
      </c>
      <c r="BB71" s="136">
        <v>-26250.09</v>
      </c>
      <c r="BC71" s="136">
        <v>-16485.646000000001</v>
      </c>
      <c r="BD71" s="136">
        <v>-8201.4570000000003</v>
      </c>
      <c r="BE71" s="136">
        <v>-36763.074000000001</v>
      </c>
      <c r="BF71" s="136">
        <v>-25145.707999999999</v>
      </c>
      <c r="BG71" s="136">
        <v>-17400.560000000001</v>
      </c>
      <c r="BH71" s="136">
        <v>-9237.4310000000005</v>
      </c>
      <c r="BI71" s="136">
        <v>-40645.436999999998</v>
      </c>
      <c r="BJ71" s="136">
        <v>-28855.058000000001</v>
      </c>
      <c r="BK71" s="136">
        <v>-19776.569</v>
      </c>
      <c r="BL71" s="136">
        <v>-8892.9879999999994</v>
      </c>
      <c r="BM71" s="136">
        <v>-22760.037</v>
      </c>
      <c r="BN71" s="136">
        <v>-11869.249</v>
      </c>
      <c r="BO71" s="136">
        <v>-2809.82</v>
      </c>
      <c r="BP71" s="71"/>
      <c r="BQ71" s="134" t="s">
        <v>29</v>
      </c>
      <c r="BR71" s="136">
        <v>-197.87606499999998</v>
      </c>
      <c r="BS71" s="136">
        <v>-354</v>
      </c>
      <c r="BT71" s="136">
        <v>-330</v>
      </c>
      <c r="BU71" s="136">
        <v>-76</v>
      </c>
      <c r="BV71" s="136">
        <v>-1</v>
      </c>
      <c r="BW71" s="71"/>
      <c r="BX71" s="134" t="s">
        <v>29</v>
      </c>
      <c r="BY71" s="136">
        <v>-185.872985</v>
      </c>
      <c r="BZ71" s="136">
        <v>-392</v>
      </c>
      <c r="CA71" s="136">
        <v>-436</v>
      </c>
      <c r="CB71" s="136">
        <v>-156</v>
      </c>
      <c r="CC71" s="136">
        <v>-5</v>
      </c>
      <c r="CD71" s="71"/>
      <c r="CE71" s="134" t="s">
        <v>29</v>
      </c>
      <c r="CF71" s="136">
        <v>-206.74800999999997</v>
      </c>
      <c r="CG71" s="136">
        <v>-381</v>
      </c>
      <c r="CH71" s="136">
        <v>-243</v>
      </c>
      <c r="CI71" s="71"/>
      <c r="CJ71" s="134" t="s">
        <v>29</v>
      </c>
      <c r="CK71" s="136">
        <v>-592.24222674999976</v>
      </c>
      <c r="CL71" s="136">
        <v>-204.66183009999989</v>
      </c>
      <c r="CM71" s="71"/>
      <c r="CN71" s="134" t="s">
        <v>76</v>
      </c>
      <c r="CO71" s="136">
        <v>-821</v>
      </c>
      <c r="CP71" s="136">
        <v>-3257</v>
      </c>
      <c r="CQ71" s="136">
        <v>-2371</v>
      </c>
      <c r="CR71" s="136">
        <v>-1574</v>
      </c>
      <c r="CS71" s="136">
        <v>-823</v>
      </c>
      <c r="CT71" s="136">
        <v>-3108</v>
      </c>
      <c r="CU71" s="136">
        <v>-2264</v>
      </c>
      <c r="CV71" s="136">
        <v>-1478</v>
      </c>
      <c r="CW71" s="136">
        <v>-702</v>
      </c>
      <c r="CX71" s="136">
        <v>-2931</v>
      </c>
      <c r="CY71" s="136">
        <v>-2079</v>
      </c>
      <c r="CZ71" s="136">
        <v>-1379</v>
      </c>
      <c r="DA71" s="136">
        <v>-635</v>
      </c>
      <c r="DB71" s="136">
        <v>-2583</v>
      </c>
      <c r="DC71" s="136">
        <v>-1834</v>
      </c>
      <c r="DD71" s="136">
        <v>-1184</v>
      </c>
      <c r="DE71" s="136">
        <v>-548</v>
      </c>
      <c r="DF71" s="136">
        <v>-2385</v>
      </c>
      <c r="DG71" s="136">
        <v>-2371</v>
      </c>
      <c r="DH71" s="136">
        <v>-1190</v>
      </c>
      <c r="DI71" s="136">
        <v>-643</v>
      </c>
      <c r="DJ71" s="106"/>
      <c r="DK71" s="134" t="s">
        <v>76</v>
      </c>
      <c r="DL71" s="136">
        <v>-401</v>
      </c>
      <c r="DM71" s="136">
        <v>-2275</v>
      </c>
      <c r="DN71" s="136">
        <v>-1619</v>
      </c>
      <c r="DO71" s="136">
        <v>-1102</v>
      </c>
      <c r="DP71" s="136">
        <v>-457</v>
      </c>
      <c r="DQ71" s="136">
        <v>-3079</v>
      </c>
      <c r="DR71" s="136">
        <v>-1976</v>
      </c>
      <c r="DS71" s="136">
        <v>-1204</v>
      </c>
      <c r="DT71" s="136">
        <v>-487</v>
      </c>
      <c r="DU71" s="136">
        <v>-2703</v>
      </c>
      <c r="DV71" s="136">
        <v>-1985</v>
      </c>
      <c r="DW71" s="136">
        <v>-1585</v>
      </c>
      <c r="DX71" s="136">
        <v>-566</v>
      </c>
      <c r="DY71" s="136">
        <v>-2327</v>
      </c>
      <c r="DZ71" s="136">
        <v>-1357</v>
      </c>
      <c r="EA71" s="136">
        <v>-840</v>
      </c>
      <c r="EB71" s="136">
        <v>-420</v>
      </c>
      <c r="EC71" s="136">
        <v>-2159.0259999999998</v>
      </c>
      <c r="ED71" s="136">
        <v>-1504</v>
      </c>
      <c r="EE71" s="136">
        <v>-958.88</v>
      </c>
      <c r="EF71" s="136">
        <v>-615</v>
      </c>
      <c r="EG71" s="106"/>
      <c r="EH71" s="134" t="s">
        <v>76</v>
      </c>
      <c r="EI71" s="136">
        <v>-8470.6214082282277</v>
      </c>
      <c r="EJ71" s="136">
        <v>-37173.901178630513</v>
      </c>
      <c r="EK71" s="136">
        <v>-26321.549683455156</v>
      </c>
      <c r="EL71" s="136">
        <v>-17156.521736217139</v>
      </c>
      <c r="EM71" s="136">
        <v>-8710.1352301080042</v>
      </c>
      <c r="EN71" s="136">
        <v>-37143.538</v>
      </c>
      <c r="EO71" s="136">
        <v>-26250.09</v>
      </c>
      <c r="EP71" s="136">
        <v>-16485.646000000001</v>
      </c>
      <c r="EQ71" s="136">
        <v>-8201.4570000000003</v>
      </c>
      <c r="ER71" s="136">
        <v>-36763.074000000001</v>
      </c>
      <c r="ES71" s="136">
        <v>-25145.707999999999</v>
      </c>
      <c r="ET71" s="136">
        <v>-17400.560000000001</v>
      </c>
      <c r="EU71" s="136">
        <v>-9237.4310000000005</v>
      </c>
      <c r="EV71" s="136">
        <v>-40645.436999999998</v>
      </c>
      <c r="EW71" s="136">
        <v>-28855.058000000001</v>
      </c>
      <c r="EX71" s="136">
        <v>-19776.569</v>
      </c>
      <c r="EY71" s="136">
        <v>-8892.9879999999994</v>
      </c>
      <c r="EZ71" s="136">
        <v>-22760.037</v>
      </c>
      <c r="FA71" s="136">
        <v>-11869.249</v>
      </c>
      <c r="FB71" s="136">
        <v>-2809.82</v>
      </c>
      <c r="FC71" s="71"/>
      <c r="FD71" s="134" t="s">
        <v>76</v>
      </c>
      <c r="FE71" s="136">
        <v>-197.87606499999998</v>
      </c>
      <c r="FF71" s="136">
        <v>-354</v>
      </c>
      <c r="FG71" s="136">
        <v>-330</v>
      </c>
      <c r="FH71" s="136">
        <v>-76</v>
      </c>
      <c r="FI71" s="136">
        <v>-1</v>
      </c>
      <c r="FJ71" s="71"/>
      <c r="FK71" s="134" t="s">
        <v>76</v>
      </c>
      <c r="FL71" s="136">
        <v>-185.872985</v>
      </c>
      <c r="FM71" s="136">
        <v>-392</v>
      </c>
      <c r="FN71" s="136">
        <v>-436</v>
      </c>
      <c r="FO71" s="136">
        <v>-156</v>
      </c>
      <c r="FP71" s="136">
        <v>-5</v>
      </c>
      <c r="FQ71" s="71"/>
      <c r="FR71" s="134" t="s">
        <v>76</v>
      </c>
      <c r="FS71" s="136">
        <v>-206.74800999999997</v>
      </c>
      <c r="FT71" s="136">
        <v>-381</v>
      </c>
      <c r="FU71" s="136">
        <v>-243</v>
      </c>
      <c r="FV71" s="71"/>
      <c r="FW71" s="134" t="s">
        <v>76</v>
      </c>
      <c r="FX71" s="136">
        <v>-592.24222674999976</v>
      </c>
      <c r="FY71" s="136">
        <v>-204.66183009999989</v>
      </c>
    </row>
    <row r="72" spans="1:181" ht="8.15" customHeight="1">
      <c r="A72" s="2"/>
      <c r="B72" s="79"/>
      <c r="C72" s="79"/>
      <c r="D72" s="79"/>
      <c r="E72" s="79"/>
      <c r="F72" s="79"/>
      <c r="G72" s="79"/>
      <c r="H72" s="79"/>
      <c r="I72" s="79"/>
      <c r="J72" s="79"/>
      <c r="K72" s="79"/>
      <c r="L72" s="79"/>
      <c r="M72" s="79"/>
      <c r="N72" s="79"/>
      <c r="O72" s="79"/>
      <c r="P72" s="79"/>
      <c r="Q72" s="79"/>
      <c r="R72" s="79"/>
      <c r="S72" s="79"/>
      <c r="T72" s="79"/>
      <c r="U72" s="79"/>
      <c r="V72" s="79"/>
      <c r="W72" s="106"/>
      <c r="X72" s="2"/>
      <c r="Y72" s="79"/>
      <c r="Z72" s="79"/>
      <c r="AA72" s="79"/>
      <c r="AB72" s="79"/>
      <c r="AC72" s="79"/>
      <c r="AD72" s="79"/>
      <c r="AE72" s="79"/>
      <c r="AF72" s="79"/>
      <c r="AG72" s="79"/>
      <c r="AH72" s="79"/>
      <c r="AI72" s="79"/>
      <c r="AJ72" s="79"/>
      <c r="AK72" s="79"/>
      <c r="AL72" s="79"/>
      <c r="AM72" s="79"/>
      <c r="AN72" s="79"/>
      <c r="AO72" s="79"/>
      <c r="AP72" s="79"/>
      <c r="AQ72" s="79"/>
      <c r="AR72" s="79"/>
      <c r="AS72" s="79"/>
      <c r="AT72" s="106"/>
      <c r="AU72" s="2"/>
      <c r="AV72" s="79"/>
      <c r="AW72" s="79"/>
      <c r="AX72" s="79"/>
      <c r="AY72" s="79"/>
      <c r="AZ72" s="79"/>
      <c r="BA72" s="79"/>
      <c r="BB72" s="79"/>
      <c r="BC72" s="79"/>
      <c r="BD72" s="79"/>
      <c r="BE72" s="79"/>
      <c r="BF72" s="79"/>
      <c r="BG72" s="79"/>
      <c r="BH72" s="79"/>
      <c r="BI72" s="79"/>
      <c r="BJ72" s="79"/>
      <c r="BK72" s="79"/>
      <c r="BL72" s="79"/>
      <c r="BM72" s="79"/>
      <c r="BN72" s="79"/>
      <c r="BO72" s="79"/>
      <c r="BP72" s="87"/>
      <c r="BQ72" s="2"/>
      <c r="BR72" s="79"/>
      <c r="BS72" s="79"/>
      <c r="BT72" s="79"/>
      <c r="BU72" s="79"/>
      <c r="BV72" s="79"/>
      <c r="BW72" s="87"/>
      <c r="BX72" s="2"/>
      <c r="BY72" s="79"/>
      <c r="BZ72" s="79"/>
      <c r="CA72" s="79"/>
      <c r="CB72" s="79"/>
      <c r="CC72" s="79"/>
      <c r="CD72" s="87"/>
      <c r="CE72" s="2"/>
      <c r="CF72" s="79"/>
      <c r="CG72" s="79"/>
      <c r="CH72" s="79"/>
      <c r="CI72" s="87"/>
      <c r="CJ72" s="2"/>
      <c r="CK72" s="79"/>
      <c r="CL72" s="79"/>
      <c r="CM72" s="87"/>
      <c r="CN72" s="2"/>
      <c r="CO72" s="79">
        <v>0</v>
      </c>
      <c r="CP72" s="79">
        <v>0</v>
      </c>
      <c r="CQ72" s="79"/>
      <c r="CR72" s="79"/>
      <c r="CS72" s="79"/>
      <c r="CT72" s="79"/>
      <c r="CU72" s="79"/>
      <c r="CV72" s="79"/>
      <c r="CW72" s="79"/>
      <c r="CX72" s="79"/>
      <c r="CY72" s="79"/>
      <c r="CZ72" s="79"/>
      <c r="DA72" s="79"/>
      <c r="DB72" s="79"/>
      <c r="DC72" s="79"/>
      <c r="DD72" s="79"/>
      <c r="DE72" s="79"/>
      <c r="DF72" s="79"/>
      <c r="DG72" s="79"/>
      <c r="DH72" s="79"/>
      <c r="DI72" s="79"/>
      <c r="DJ72" s="106"/>
      <c r="DK72" s="2"/>
      <c r="DL72" s="79"/>
      <c r="DM72" s="79"/>
      <c r="DN72" s="79"/>
      <c r="DO72" s="79">
        <v>0</v>
      </c>
      <c r="DP72" s="79"/>
      <c r="DQ72" s="79"/>
      <c r="DR72" s="79"/>
      <c r="DS72" s="79"/>
      <c r="DT72" s="79"/>
      <c r="DU72" s="79"/>
      <c r="DV72" s="79"/>
      <c r="DW72" s="79"/>
      <c r="DX72" s="79"/>
      <c r="DY72" s="79"/>
      <c r="DZ72" s="79"/>
      <c r="EA72" s="79"/>
      <c r="EB72" s="79"/>
      <c r="EC72" s="79"/>
      <c r="ED72" s="79"/>
      <c r="EE72" s="79"/>
      <c r="EF72" s="79"/>
      <c r="EG72" s="106"/>
      <c r="EH72" s="2"/>
      <c r="EI72" s="79">
        <v>0</v>
      </c>
      <c r="EJ72" s="79">
        <v>0</v>
      </c>
      <c r="EK72" s="79"/>
      <c r="EL72" s="79"/>
      <c r="EM72" s="79"/>
      <c r="EN72" s="79"/>
      <c r="EO72" s="79"/>
      <c r="EP72" s="79"/>
      <c r="EQ72" s="79"/>
      <c r="ER72" s="79"/>
      <c r="ES72" s="79"/>
      <c r="ET72" s="79"/>
      <c r="EU72" s="79"/>
      <c r="EV72" s="79"/>
      <c r="EW72" s="79"/>
      <c r="EX72" s="79"/>
      <c r="EY72" s="79"/>
      <c r="EZ72" s="79"/>
      <c r="FA72" s="79"/>
      <c r="FB72" s="79"/>
      <c r="FC72" s="87"/>
      <c r="FD72" s="2"/>
      <c r="FE72" s="79"/>
      <c r="FF72" s="79"/>
      <c r="FG72" s="79"/>
      <c r="FH72" s="79"/>
      <c r="FI72" s="79"/>
      <c r="FJ72" s="87"/>
      <c r="FK72" s="2"/>
      <c r="FL72" s="79"/>
      <c r="FM72" s="79"/>
      <c r="FN72" s="79"/>
      <c r="FO72" s="79"/>
      <c r="FP72" s="79"/>
      <c r="FQ72" s="87"/>
      <c r="FR72" s="2"/>
      <c r="FS72" s="79"/>
      <c r="FT72" s="79"/>
      <c r="FU72" s="79"/>
      <c r="FV72" s="87"/>
      <c r="FW72" s="2"/>
      <c r="FX72" s="79"/>
      <c r="FY72" s="79"/>
    </row>
    <row r="73" spans="1:181" ht="15.5">
      <c r="A73" s="134" t="s">
        <v>40</v>
      </c>
      <c r="B73" s="136">
        <v>4171</v>
      </c>
      <c r="C73" s="136">
        <v>16772</v>
      </c>
      <c r="D73" s="136">
        <v>12346</v>
      </c>
      <c r="E73" s="136">
        <v>8118</v>
      </c>
      <c r="F73" s="136">
        <v>4000</v>
      </c>
      <c r="G73" s="136">
        <v>14793</v>
      </c>
      <c r="H73" s="136">
        <v>10765</v>
      </c>
      <c r="I73" s="136">
        <v>6721</v>
      </c>
      <c r="J73" s="136">
        <v>3357</v>
      </c>
      <c r="K73" s="136">
        <v>13333</v>
      </c>
      <c r="L73" s="136">
        <v>10002</v>
      </c>
      <c r="M73" s="136">
        <v>6495</v>
      </c>
      <c r="N73" s="136">
        <v>3348</v>
      </c>
      <c r="O73" s="136">
        <v>12854</v>
      </c>
      <c r="P73" s="136">
        <v>9654</v>
      </c>
      <c r="Q73" s="136">
        <v>6289</v>
      </c>
      <c r="R73" s="136">
        <v>3195</v>
      </c>
      <c r="S73" s="136">
        <v>12272</v>
      </c>
      <c r="T73" s="136">
        <v>8603</v>
      </c>
      <c r="U73" s="136">
        <v>6075</v>
      </c>
      <c r="V73" s="136">
        <v>2979</v>
      </c>
      <c r="W73" s="106"/>
      <c r="X73" s="134" t="s">
        <v>40</v>
      </c>
      <c r="Y73" s="136">
        <v>1346.8364299999998</v>
      </c>
      <c r="Z73" s="136">
        <v>4466.5708300000006</v>
      </c>
      <c r="AA73" s="136">
        <v>3284.9690000000001</v>
      </c>
      <c r="AB73" s="136">
        <v>2170</v>
      </c>
      <c r="AC73" s="136">
        <v>1179</v>
      </c>
      <c r="AD73" s="136">
        <v>3660</v>
      </c>
      <c r="AE73" s="136">
        <v>3179</v>
      </c>
      <c r="AF73" s="136">
        <v>1607</v>
      </c>
      <c r="AG73" s="136">
        <v>867</v>
      </c>
      <c r="AH73" s="136">
        <v>2880</v>
      </c>
      <c r="AI73" s="136">
        <v>2148</v>
      </c>
      <c r="AJ73" s="136">
        <v>1102</v>
      </c>
      <c r="AK73" s="136">
        <v>748.06600000000003</v>
      </c>
      <c r="AL73" s="136">
        <v>2481</v>
      </c>
      <c r="AM73" s="136">
        <v>2157</v>
      </c>
      <c r="AN73" s="136">
        <v>1514</v>
      </c>
      <c r="AO73" s="136">
        <v>749</v>
      </c>
      <c r="AP73" s="136">
        <v>2892.491</v>
      </c>
      <c r="AQ73" s="136">
        <v>2372</v>
      </c>
      <c r="AR73" s="136">
        <v>1743.769</v>
      </c>
      <c r="AS73" s="136">
        <v>737</v>
      </c>
      <c r="AT73" s="106"/>
      <c r="AU73" s="134" t="s">
        <v>40</v>
      </c>
      <c r="AV73" s="136">
        <v>79769.364001115799</v>
      </c>
      <c r="AW73" s="136">
        <v>341082.43082064297</v>
      </c>
      <c r="AX73" s="136">
        <v>264703.56099288701</v>
      </c>
      <c r="AY73" s="136">
        <v>186828.616266108</v>
      </c>
      <c r="AZ73" s="136">
        <v>93215.692600631781</v>
      </c>
      <c r="BA73" s="136">
        <v>344920.364</v>
      </c>
      <c r="BB73" s="136">
        <v>256684.15700000001</v>
      </c>
      <c r="BC73" s="136">
        <v>164350.128</v>
      </c>
      <c r="BD73" s="136">
        <v>82055.865000000005</v>
      </c>
      <c r="BE73" s="136">
        <v>317201.717</v>
      </c>
      <c r="BF73" s="136">
        <v>238496.56099999999</v>
      </c>
      <c r="BG73" s="136">
        <v>154825.71</v>
      </c>
      <c r="BH73" s="136">
        <v>77489.198000000004</v>
      </c>
      <c r="BI73" s="136">
        <v>290724.86099999998</v>
      </c>
      <c r="BJ73" s="136">
        <v>218065.516</v>
      </c>
      <c r="BK73" s="136">
        <v>139746.486</v>
      </c>
      <c r="BL73" s="136">
        <v>71289.835000000006</v>
      </c>
      <c r="BM73" s="136">
        <v>163057.916</v>
      </c>
      <c r="BN73" s="136">
        <v>93863.822</v>
      </c>
      <c r="BO73" s="136">
        <v>21999.5</v>
      </c>
      <c r="BP73" s="71"/>
      <c r="BQ73" s="134" t="s">
        <v>40</v>
      </c>
      <c r="BR73" s="136">
        <v>-197.87606499999998</v>
      </c>
      <c r="BS73" s="136">
        <v>-354</v>
      </c>
      <c r="BT73" s="136">
        <v>-330</v>
      </c>
      <c r="BU73" s="136">
        <v>-76</v>
      </c>
      <c r="BV73" s="136">
        <v>-1</v>
      </c>
      <c r="BW73" s="71"/>
      <c r="BX73" s="134" t="s">
        <v>40</v>
      </c>
      <c r="BY73" s="136">
        <v>-185.872985</v>
      </c>
      <c r="BZ73" s="136">
        <v>-392</v>
      </c>
      <c r="CA73" s="136">
        <v>-436</v>
      </c>
      <c r="CB73" s="136">
        <v>-156</v>
      </c>
      <c r="CC73" s="136">
        <v>-5</v>
      </c>
      <c r="CD73" s="71"/>
      <c r="CE73" s="134" t="s">
        <v>40</v>
      </c>
      <c r="CF73" s="136">
        <v>-206.74800999999997</v>
      </c>
      <c r="CG73" s="136">
        <v>-381</v>
      </c>
      <c r="CH73" s="136">
        <v>-243</v>
      </c>
      <c r="CI73" s="71"/>
      <c r="CJ73" s="134" t="s">
        <v>40</v>
      </c>
      <c r="CK73" s="136">
        <v>4416.6660649000005</v>
      </c>
      <c r="CL73" s="136">
        <v>1436.0764004999994</v>
      </c>
      <c r="CM73" s="71"/>
      <c r="CN73" s="134" t="s">
        <v>152</v>
      </c>
      <c r="CO73" s="136">
        <v>4171</v>
      </c>
      <c r="CP73" s="136">
        <v>16772</v>
      </c>
      <c r="CQ73" s="136">
        <v>12346</v>
      </c>
      <c r="CR73" s="136">
        <v>8118</v>
      </c>
      <c r="CS73" s="136">
        <v>4000</v>
      </c>
      <c r="CT73" s="136">
        <v>14793</v>
      </c>
      <c r="CU73" s="136">
        <v>10765</v>
      </c>
      <c r="CV73" s="136">
        <v>6721</v>
      </c>
      <c r="CW73" s="136">
        <v>3357</v>
      </c>
      <c r="CX73" s="136">
        <v>13333</v>
      </c>
      <c r="CY73" s="136">
        <v>10002</v>
      </c>
      <c r="CZ73" s="136">
        <v>6495</v>
      </c>
      <c r="DA73" s="136">
        <v>3348</v>
      </c>
      <c r="DB73" s="136">
        <v>12854</v>
      </c>
      <c r="DC73" s="136">
        <v>9654</v>
      </c>
      <c r="DD73" s="136">
        <v>6289</v>
      </c>
      <c r="DE73" s="136">
        <v>3195</v>
      </c>
      <c r="DF73" s="136">
        <v>12272</v>
      </c>
      <c r="DG73" s="136">
        <v>8603</v>
      </c>
      <c r="DH73" s="136">
        <v>6075</v>
      </c>
      <c r="DI73" s="136">
        <v>2979</v>
      </c>
      <c r="DJ73" s="106"/>
      <c r="DK73" s="134" t="s">
        <v>152</v>
      </c>
      <c r="DL73" s="136">
        <v>1346.8364299999998</v>
      </c>
      <c r="DM73" s="136">
        <v>4466.5708300000006</v>
      </c>
      <c r="DN73" s="136">
        <v>3284.9690000000001</v>
      </c>
      <c r="DO73" s="136">
        <v>2170</v>
      </c>
      <c r="DP73" s="136">
        <v>1179</v>
      </c>
      <c r="DQ73" s="136">
        <v>3660</v>
      </c>
      <c r="DR73" s="136">
        <v>3179</v>
      </c>
      <c r="DS73" s="136">
        <v>1607</v>
      </c>
      <c r="DT73" s="136">
        <v>867</v>
      </c>
      <c r="DU73" s="136">
        <v>2880</v>
      </c>
      <c r="DV73" s="136">
        <v>2148</v>
      </c>
      <c r="DW73" s="136">
        <v>1102</v>
      </c>
      <c r="DX73" s="136">
        <v>748.06600000000003</v>
      </c>
      <c r="DY73" s="136">
        <v>2481</v>
      </c>
      <c r="DZ73" s="136">
        <v>2157</v>
      </c>
      <c r="EA73" s="136">
        <v>1514</v>
      </c>
      <c r="EB73" s="136">
        <v>749</v>
      </c>
      <c r="EC73" s="136">
        <v>2892.491</v>
      </c>
      <c r="ED73" s="136">
        <v>2372</v>
      </c>
      <c r="EE73" s="136">
        <v>1743.769</v>
      </c>
      <c r="EF73" s="136">
        <v>737</v>
      </c>
      <c r="EG73" s="106"/>
      <c r="EH73" s="134" t="s">
        <v>152</v>
      </c>
      <c r="EI73" s="136">
        <v>79769.364001115799</v>
      </c>
      <c r="EJ73" s="136">
        <v>341082.43082064297</v>
      </c>
      <c r="EK73" s="136">
        <v>264703.56099288701</v>
      </c>
      <c r="EL73" s="136">
        <v>186828.616266108</v>
      </c>
      <c r="EM73" s="136">
        <v>93215.692600631781</v>
      </c>
      <c r="EN73" s="136">
        <v>344920.364</v>
      </c>
      <c r="EO73" s="136">
        <v>256684.15700000001</v>
      </c>
      <c r="EP73" s="136">
        <v>164350.128</v>
      </c>
      <c r="EQ73" s="136">
        <v>82055.865000000005</v>
      </c>
      <c r="ER73" s="136">
        <v>317201.717</v>
      </c>
      <c r="ES73" s="136">
        <v>238496.56099999999</v>
      </c>
      <c r="ET73" s="136">
        <v>154825.71</v>
      </c>
      <c r="EU73" s="136">
        <v>77489.198000000004</v>
      </c>
      <c r="EV73" s="136">
        <v>290724.86099999998</v>
      </c>
      <c r="EW73" s="136">
        <v>218065.516</v>
      </c>
      <c r="EX73" s="136">
        <v>139746.486</v>
      </c>
      <c r="EY73" s="136">
        <v>71289.835000000006</v>
      </c>
      <c r="EZ73" s="136">
        <v>163057.916</v>
      </c>
      <c r="FA73" s="136">
        <v>93863.822</v>
      </c>
      <c r="FB73" s="136">
        <v>21999.5</v>
      </c>
      <c r="FC73" s="71"/>
      <c r="FD73" s="134" t="s">
        <v>152</v>
      </c>
      <c r="FE73" s="136">
        <v>-197.87606499999998</v>
      </c>
      <c r="FF73" s="136">
        <v>-354</v>
      </c>
      <c r="FG73" s="136">
        <v>-330</v>
      </c>
      <c r="FH73" s="136">
        <v>-76</v>
      </c>
      <c r="FI73" s="136">
        <v>-1</v>
      </c>
      <c r="FJ73" s="71"/>
      <c r="FK73" s="134" t="s">
        <v>152</v>
      </c>
      <c r="FL73" s="136">
        <v>-185.872985</v>
      </c>
      <c r="FM73" s="136">
        <v>-392</v>
      </c>
      <c r="FN73" s="136">
        <v>-436</v>
      </c>
      <c r="FO73" s="136">
        <v>-156</v>
      </c>
      <c r="FP73" s="136">
        <v>-5</v>
      </c>
      <c r="FQ73" s="71"/>
      <c r="FR73" s="134" t="s">
        <v>152</v>
      </c>
      <c r="FS73" s="136">
        <v>-206.74800999999997</v>
      </c>
      <c r="FT73" s="136">
        <v>-381</v>
      </c>
      <c r="FU73" s="136">
        <v>-243</v>
      </c>
      <c r="FV73" s="71"/>
      <c r="FW73" s="134" t="s">
        <v>152</v>
      </c>
      <c r="FX73" s="136">
        <v>4416.6660649000005</v>
      </c>
      <c r="FY73" s="136">
        <v>1436.0764004999994</v>
      </c>
    </row>
    <row r="74" spans="1:181" ht="4.5" customHeight="1">
      <c r="A74" s="2"/>
      <c r="B74" s="79"/>
      <c r="C74" s="79"/>
      <c r="D74" s="79"/>
      <c r="E74" s="79"/>
      <c r="F74" s="79"/>
      <c r="G74" s="79"/>
      <c r="H74" s="79"/>
      <c r="I74" s="79"/>
      <c r="J74" s="79"/>
      <c r="K74" s="79"/>
      <c r="L74" s="79"/>
      <c r="M74" s="79"/>
      <c r="N74" s="79"/>
      <c r="O74" s="79"/>
      <c r="P74" s="79"/>
      <c r="Q74" s="79"/>
      <c r="R74" s="79"/>
      <c r="S74" s="79"/>
      <c r="T74" s="79"/>
      <c r="U74" s="79"/>
      <c r="V74" s="79"/>
      <c r="W74" s="106"/>
      <c r="X74" s="2"/>
      <c r="Y74" s="79"/>
      <c r="Z74" s="79"/>
      <c r="AA74" s="79"/>
      <c r="AB74" s="79"/>
      <c r="AC74" s="79"/>
      <c r="AD74" s="79"/>
      <c r="AE74" s="79"/>
      <c r="AF74" s="79"/>
      <c r="AG74" s="79"/>
      <c r="AH74" s="79"/>
      <c r="AI74" s="79"/>
      <c r="AJ74" s="79"/>
      <c r="AK74" s="79"/>
      <c r="AL74" s="79"/>
      <c r="AM74" s="79"/>
      <c r="AN74" s="79"/>
      <c r="AO74" s="79"/>
      <c r="AP74" s="79"/>
      <c r="AQ74" s="79"/>
      <c r="AR74" s="79"/>
      <c r="AS74" s="79"/>
      <c r="AT74" s="106"/>
      <c r="AU74" s="2"/>
      <c r="AV74" s="79"/>
      <c r="AW74" s="79"/>
      <c r="AX74" s="79"/>
      <c r="AY74" s="79"/>
      <c r="AZ74" s="79"/>
      <c r="BA74" s="79"/>
      <c r="BB74" s="79"/>
      <c r="BC74" s="79"/>
      <c r="BD74" s="79"/>
      <c r="BE74" s="79"/>
      <c r="BF74" s="79"/>
      <c r="BG74" s="79"/>
      <c r="BH74" s="79"/>
      <c r="BI74" s="79"/>
      <c r="BJ74" s="79"/>
      <c r="BK74" s="79"/>
      <c r="BL74" s="79"/>
      <c r="BM74" s="79"/>
      <c r="BN74" s="79"/>
      <c r="BO74" s="79"/>
      <c r="BP74" s="87"/>
      <c r="BQ74" s="2"/>
      <c r="BR74" s="79"/>
      <c r="BS74" s="79"/>
      <c r="BT74" s="79"/>
      <c r="BU74" s="79"/>
      <c r="BV74" s="79"/>
      <c r="BW74" s="87"/>
      <c r="BX74" s="2"/>
      <c r="BY74" s="79"/>
      <c r="BZ74" s="79"/>
      <c r="CA74" s="79"/>
      <c r="CB74" s="79"/>
      <c r="CC74" s="79"/>
      <c r="CD74" s="87"/>
      <c r="CE74" s="2"/>
      <c r="CF74" s="79"/>
      <c r="CG74" s="79"/>
      <c r="CH74" s="79"/>
      <c r="CI74" s="87"/>
      <c r="CJ74" s="2"/>
      <c r="CK74" s="79"/>
      <c r="CL74" s="79"/>
      <c r="CM74" s="87"/>
      <c r="CN74" s="2"/>
      <c r="CO74" s="79">
        <v>0</v>
      </c>
      <c r="CP74" s="79">
        <v>0</v>
      </c>
      <c r="CQ74" s="79">
        <v>0</v>
      </c>
      <c r="CR74" s="79">
        <v>0</v>
      </c>
      <c r="CS74" s="79"/>
      <c r="CT74" s="79"/>
      <c r="CU74" s="79"/>
      <c r="CV74" s="79"/>
      <c r="CW74" s="79"/>
      <c r="CX74" s="79"/>
      <c r="CY74" s="79"/>
      <c r="CZ74" s="79"/>
      <c r="DA74" s="79"/>
      <c r="DB74" s="79"/>
      <c r="DC74" s="79"/>
      <c r="DD74" s="79"/>
      <c r="DE74" s="79"/>
      <c r="DF74" s="79"/>
      <c r="DG74" s="79"/>
      <c r="DH74" s="79"/>
      <c r="DI74" s="79"/>
      <c r="DJ74" s="106"/>
      <c r="DK74" s="2"/>
      <c r="DL74" s="79">
        <v>0</v>
      </c>
      <c r="DM74" s="79">
        <v>0</v>
      </c>
      <c r="DN74" s="79">
        <v>0</v>
      </c>
      <c r="DO74" s="79">
        <v>0</v>
      </c>
      <c r="DP74" s="79"/>
      <c r="DQ74" s="79"/>
      <c r="DR74" s="79"/>
      <c r="DS74" s="79"/>
      <c r="DT74" s="79"/>
      <c r="DU74" s="79"/>
      <c r="DV74" s="79"/>
      <c r="DW74" s="79"/>
      <c r="DX74" s="79"/>
      <c r="DY74" s="79"/>
      <c r="DZ74" s="79"/>
      <c r="EA74" s="79"/>
      <c r="EB74" s="79"/>
      <c r="EC74" s="79"/>
      <c r="ED74" s="79"/>
      <c r="EE74" s="79"/>
      <c r="EF74" s="79"/>
      <c r="EG74" s="106"/>
      <c r="EH74" s="2"/>
      <c r="EI74" s="79">
        <v>0</v>
      </c>
      <c r="EJ74" s="79">
        <v>0</v>
      </c>
      <c r="EK74" s="79">
        <v>0</v>
      </c>
      <c r="EL74" s="79">
        <v>0</v>
      </c>
      <c r="EM74" s="79"/>
      <c r="EN74" s="79"/>
      <c r="EO74" s="79"/>
      <c r="EP74" s="79"/>
      <c r="EQ74" s="79"/>
      <c r="ER74" s="79"/>
      <c r="ES74" s="79"/>
      <c r="ET74" s="79"/>
      <c r="EU74" s="79"/>
      <c r="EV74" s="79"/>
      <c r="EW74" s="79"/>
      <c r="EX74" s="79"/>
      <c r="EY74" s="79"/>
      <c r="EZ74" s="79"/>
      <c r="FA74" s="79"/>
      <c r="FB74" s="79"/>
      <c r="FC74" s="87"/>
      <c r="FD74" s="2"/>
      <c r="FE74" s="79"/>
      <c r="FF74" s="79"/>
      <c r="FG74" s="79"/>
      <c r="FH74" s="79"/>
      <c r="FI74" s="79"/>
      <c r="FJ74" s="87"/>
      <c r="FK74" s="2"/>
      <c r="FL74" s="79"/>
      <c r="FM74" s="79"/>
      <c r="FN74" s="79"/>
      <c r="FO74" s="79"/>
      <c r="FP74" s="79"/>
      <c r="FQ74" s="87"/>
      <c r="FR74" s="2"/>
      <c r="FS74" s="79"/>
      <c r="FT74" s="79"/>
      <c r="FU74" s="79"/>
      <c r="FV74" s="87"/>
      <c r="FW74" s="2"/>
      <c r="FX74" s="79"/>
      <c r="FY74" s="79"/>
    </row>
    <row r="75" spans="1:181" ht="15.5">
      <c r="A75" s="132" t="s">
        <v>211</v>
      </c>
      <c r="B75" s="131"/>
      <c r="C75" s="131"/>
      <c r="D75" s="131"/>
      <c r="E75" s="131"/>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06"/>
      <c r="X75" s="132" t="s">
        <v>211</v>
      </c>
      <c r="Y75" s="131"/>
      <c r="Z75" s="131"/>
      <c r="AA75" s="131"/>
      <c r="AB75" s="131"/>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06"/>
      <c r="AU75" s="132" t="s">
        <v>211</v>
      </c>
      <c r="AV75" s="131">
        <v>-1596.047743418557</v>
      </c>
      <c r="AW75" s="131">
        <v>2741.5731937583778</v>
      </c>
      <c r="AX75" s="131">
        <v>1835.9794282468388</v>
      </c>
      <c r="AY75" s="131">
        <v>1349.622095466925</v>
      </c>
      <c r="AZ75" s="131">
        <v>661.65470477200233</v>
      </c>
      <c r="BA75" s="131">
        <v>2284.2910000000002</v>
      </c>
      <c r="BB75" s="131">
        <v>1512.5150000000001</v>
      </c>
      <c r="BC75" s="131">
        <v>947.67100000000005</v>
      </c>
      <c r="BD75" s="131">
        <v>489.827</v>
      </c>
      <c r="BE75" s="131">
        <v>1695.585</v>
      </c>
      <c r="BF75" s="131">
        <v>1240.9829999999999</v>
      </c>
      <c r="BG75" s="131">
        <v>836.44</v>
      </c>
      <c r="BH75" s="131">
        <v>315.35599999999999</v>
      </c>
      <c r="BI75" s="131">
        <v>9188.3970000000008</v>
      </c>
      <c r="BJ75" s="131">
        <v>6965.5479999999998</v>
      </c>
      <c r="BK75" s="131">
        <v>911.69600000000003</v>
      </c>
      <c r="BL75" s="131">
        <v>451.01600000000002</v>
      </c>
      <c r="BM75" s="131">
        <v>254.20400000000001</v>
      </c>
      <c r="BN75" s="131">
        <v>0</v>
      </c>
      <c r="BO75" s="131">
        <v>0</v>
      </c>
      <c r="BP75" s="68"/>
      <c r="BQ75" s="132" t="s">
        <v>211</v>
      </c>
      <c r="BR75" s="131"/>
      <c r="BS75" s="131"/>
      <c r="BT75" s="131"/>
      <c r="BU75" s="131"/>
      <c r="BV75" s="131"/>
      <c r="BW75" s="68"/>
      <c r="BX75" s="132" t="s">
        <v>211</v>
      </c>
      <c r="BY75" s="131"/>
      <c r="BZ75" s="131"/>
      <c r="CA75" s="131"/>
      <c r="CB75" s="131"/>
      <c r="CC75" s="131"/>
      <c r="CD75" s="68"/>
      <c r="CE75" s="132" t="s">
        <v>211</v>
      </c>
      <c r="CF75" s="131"/>
      <c r="CG75" s="131"/>
      <c r="CH75" s="131"/>
      <c r="CI75" s="68"/>
      <c r="CJ75" s="132" t="s">
        <v>211</v>
      </c>
      <c r="CK75" s="131"/>
      <c r="CL75" s="131"/>
      <c r="CM75" s="68"/>
      <c r="CN75" s="132" t="s">
        <v>307</v>
      </c>
      <c r="CO75" s="131">
        <v>0</v>
      </c>
      <c r="CP75" s="131">
        <v>0</v>
      </c>
      <c r="CQ75" s="131">
        <v>0</v>
      </c>
      <c r="CR75" s="131">
        <v>0</v>
      </c>
      <c r="CS75" s="131"/>
      <c r="CT75" s="131">
        <v>0</v>
      </c>
      <c r="CU75" s="131">
        <v>0</v>
      </c>
      <c r="CV75" s="131">
        <v>0</v>
      </c>
      <c r="CW75" s="131">
        <v>0</v>
      </c>
      <c r="CX75" s="131">
        <v>0</v>
      </c>
      <c r="CY75" s="131">
        <v>0</v>
      </c>
      <c r="CZ75" s="131">
        <v>0</v>
      </c>
      <c r="DA75" s="131">
        <v>0</v>
      </c>
      <c r="DB75" s="131">
        <v>0</v>
      </c>
      <c r="DC75" s="131">
        <v>0</v>
      </c>
      <c r="DD75" s="131">
        <v>0</v>
      </c>
      <c r="DE75" s="131">
        <v>0</v>
      </c>
      <c r="DF75" s="131">
        <v>0</v>
      </c>
      <c r="DG75" s="131">
        <v>0</v>
      </c>
      <c r="DH75" s="131">
        <v>0</v>
      </c>
      <c r="DI75" s="131">
        <v>0</v>
      </c>
      <c r="DJ75" s="106"/>
      <c r="DK75" s="132" t="s">
        <v>307</v>
      </c>
      <c r="DL75" s="131">
        <v>0</v>
      </c>
      <c r="DM75" s="131">
        <v>0</v>
      </c>
      <c r="DN75" s="131">
        <v>0</v>
      </c>
      <c r="DO75" s="131">
        <v>0</v>
      </c>
      <c r="DP75" s="131"/>
      <c r="DQ75" s="131">
        <v>0</v>
      </c>
      <c r="DR75" s="131">
        <v>0</v>
      </c>
      <c r="DS75" s="131">
        <v>0</v>
      </c>
      <c r="DT75" s="131">
        <v>0</v>
      </c>
      <c r="DU75" s="131">
        <v>0</v>
      </c>
      <c r="DV75" s="131">
        <v>0</v>
      </c>
      <c r="DW75" s="131">
        <v>0</v>
      </c>
      <c r="DX75" s="131">
        <v>0</v>
      </c>
      <c r="DY75" s="131">
        <v>0</v>
      </c>
      <c r="DZ75" s="131">
        <v>0</v>
      </c>
      <c r="EA75" s="131">
        <v>0</v>
      </c>
      <c r="EB75" s="131">
        <v>0</v>
      </c>
      <c r="EC75" s="131">
        <v>0</v>
      </c>
      <c r="ED75" s="131">
        <v>0</v>
      </c>
      <c r="EE75" s="131">
        <v>0</v>
      </c>
      <c r="EF75" s="131">
        <v>0</v>
      </c>
      <c r="EG75" s="106"/>
      <c r="EH75" s="132" t="s">
        <v>307</v>
      </c>
      <c r="EI75" s="131">
        <v>-1596.047743418557</v>
      </c>
      <c r="EJ75" s="131">
        <v>2741.5731937583778</v>
      </c>
      <c r="EK75" s="131">
        <v>1835.9794282468388</v>
      </c>
      <c r="EL75" s="131">
        <v>1349.622095466925</v>
      </c>
      <c r="EM75" s="131">
        <v>661.65470477200233</v>
      </c>
      <c r="EN75" s="131">
        <v>2284.2910000000002</v>
      </c>
      <c r="EO75" s="131">
        <v>1512.5150000000001</v>
      </c>
      <c r="EP75" s="131">
        <v>947.67100000000005</v>
      </c>
      <c r="EQ75" s="131">
        <v>489.827</v>
      </c>
      <c r="ER75" s="131">
        <v>1695.585</v>
      </c>
      <c r="ES75" s="131">
        <v>1240.9829999999999</v>
      </c>
      <c r="ET75" s="131">
        <v>836.44</v>
      </c>
      <c r="EU75" s="131">
        <v>315.35599999999999</v>
      </c>
      <c r="EV75" s="131">
        <v>9188.3970000000008</v>
      </c>
      <c r="EW75" s="131">
        <v>6965.5479999999998</v>
      </c>
      <c r="EX75" s="131">
        <v>911.69600000000003</v>
      </c>
      <c r="EY75" s="131">
        <v>451.01600000000002</v>
      </c>
      <c r="EZ75" s="131">
        <v>254.20400000000001</v>
      </c>
      <c r="FA75" s="131">
        <v>0</v>
      </c>
      <c r="FB75" s="131">
        <v>0</v>
      </c>
      <c r="FC75" s="68"/>
      <c r="FD75" s="132" t="s">
        <v>307</v>
      </c>
      <c r="FE75" s="131"/>
      <c r="FF75" s="131"/>
      <c r="FG75" s="131"/>
      <c r="FH75" s="131"/>
      <c r="FI75" s="131"/>
      <c r="FJ75" s="68"/>
      <c r="FK75" s="132" t="s">
        <v>307</v>
      </c>
      <c r="FL75" s="131"/>
      <c r="FM75" s="131"/>
      <c r="FN75" s="131"/>
      <c r="FO75" s="131"/>
      <c r="FP75" s="131"/>
      <c r="FQ75" s="68"/>
      <c r="FR75" s="132" t="s">
        <v>307</v>
      </c>
      <c r="FS75" s="131"/>
      <c r="FT75" s="131"/>
      <c r="FU75" s="131"/>
      <c r="FV75" s="68"/>
      <c r="FW75" s="132" t="s">
        <v>307</v>
      </c>
      <c r="FX75" s="131"/>
      <c r="FY75" s="131"/>
    </row>
    <row r="76" spans="1:181" ht="8.15" customHeight="1">
      <c r="A76" s="2"/>
      <c r="B76" s="79"/>
      <c r="C76" s="79"/>
      <c r="D76" s="79"/>
      <c r="E76" s="79"/>
      <c r="F76" s="79"/>
      <c r="G76" s="79"/>
      <c r="H76" s="79"/>
      <c r="I76" s="79"/>
      <c r="J76" s="79"/>
      <c r="K76" s="79"/>
      <c r="L76" s="79"/>
      <c r="M76" s="79"/>
      <c r="N76" s="79"/>
      <c r="O76" s="79"/>
      <c r="P76" s="79"/>
      <c r="Q76" s="79"/>
      <c r="R76" s="79"/>
      <c r="S76" s="79"/>
      <c r="T76" s="79"/>
      <c r="U76" s="79"/>
      <c r="V76" s="79"/>
      <c r="W76" s="106"/>
      <c r="X76" s="2"/>
      <c r="Y76" s="79"/>
      <c r="Z76" s="79"/>
      <c r="AA76" s="79"/>
      <c r="AB76" s="79"/>
      <c r="AC76" s="79"/>
      <c r="AD76" s="79"/>
      <c r="AE76" s="79"/>
      <c r="AF76" s="79"/>
      <c r="AG76" s="79"/>
      <c r="AH76" s="79"/>
      <c r="AI76" s="79"/>
      <c r="AJ76" s="79"/>
      <c r="AK76" s="79"/>
      <c r="AL76" s="79"/>
      <c r="AM76" s="79"/>
      <c r="AN76" s="79"/>
      <c r="AO76" s="79"/>
      <c r="AP76" s="79"/>
      <c r="AQ76" s="79"/>
      <c r="AR76" s="79"/>
      <c r="AS76" s="79"/>
      <c r="AT76" s="106"/>
      <c r="AU76" s="2"/>
      <c r="AV76" s="79"/>
      <c r="AW76" s="79"/>
      <c r="AX76" s="79"/>
      <c r="AY76" s="79"/>
      <c r="AZ76" s="79"/>
      <c r="BA76" s="79"/>
      <c r="BB76" s="79"/>
      <c r="BC76" s="79"/>
      <c r="BD76" s="79"/>
      <c r="BE76" s="79"/>
      <c r="BF76" s="79"/>
      <c r="BG76" s="79"/>
      <c r="BH76" s="79"/>
      <c r="BI76" s="79"/>
      <c r="BJ76" s="79"/>
      <c r="BK76" s="79"/>
      <c r="BL76" s="79"/>
      <c r="BM76" s="79"/>
      <c r="BN76" s="79"/>
      <c r="BO76" s="79"/>
      <c r="BP76" s="87"/>
      <c r="BQ76" s="2"/>
      <c r="BR76" s="79"/>
      <c r="BS76" s="79"/>
      <c r="BT76" s="79"/>
      <c r="BU76" s="79"/>
      <c r="BV76" s="79"/>
      <c r="BW76" s="87"/>
      <c r="BX76" s="2"/>
      <c r="BY76" s="79"/>
      <c r="BZ76" s="79"/>
      <c r="CA76" s="79"/>
      <c r="CB76" s="79"/>
      <c r="CC76" s="79"/>
      <c r="CD76" s="87"/>
      <c r="CE76" s="2"/>
      <c r="CF76" s="79"/>
      <c r="CG76" s="79"/>
      <c r="CH76" s="79"/>
      <c r="CI76" s="87"/>
      <c r="CJ76" s="2"/>
      <c r="CK76" s="79"/>
      <c r="CL76" s="79"/>
      <c r="CM76" s="87"/>
      <c r="CN76" s="2"/>
      <c r="CO76" s="79">
        <v>0</v>
      </c>
      <c r="CP76" s="79">
        <v>0</v>
      </c>
      <c r="CQ76" s="79"/>
      <c r="CR76" s="79"/>
      <c r="CS76" s="79"/>
      <c r="CT76" s="79"/>
      <c r="CU76" s="79"/>
      <c r="CV76" s="79"/>
      <c r="CW76" s="79"/>
      <c r="CX76" s="79"/>
      <c r="CY76" s="79"/>
      <c r="CZ76" s="79"/>
      <c r="DA76" s="79"/>
      <c r="DB76" s="79"/>
      <c r="DC76" s="79"/>
      <c r="DD76" s="79"/>
      <c r="DE76" s="79"/>
      <c r="DF76" s="79"/>
      <c r="DG76" s="79"/>
      <c r="DH76" s="79"/>
      <c r="DI76" s="79"/>
      <c r="DJ76" s="106"/>
      <c r="DK76" s="2"/>
      <c r="DL76" s="79"/>
      <c r="DM76" s="79">
        <v>0</v>
      </c>
      <c r="DN76" s="79"/>
      <c r="DO76" s="79">
        <v>0</v>
      </c>
      <c r="DP76" s="79"/>
      <c r="DQ76" s="79"/>
      <c r="DR76" s="79"/>
      <c r="DS76" s="79"/>
      <c r="DT76" s="79"/>
      <c r="DU76" s="79"/>
      <c r="DV76" s="79"/>
      <c r="DW76" s="79"/>
      <c r="DX76" s="79"/>
      <c r="DY76" s="79"/>
      <c r="DZ76" s="79"/>
      <c r="EA76" s="79"/>
      <c r="EB76" s="79"/>
      <c r="EC76" s="79"/>
      <c r="ED76" s="79"/>
      <c r="EE76" s="79"/>
      <c r="EF76" s="79"/>
      <c r="EG76" s="106"/>
      <c r="EH76" s="2"/>
      <c r="EI76" s="79">
        <v>0</v>
      </c>
      <c r="EJ76" s="79">
        <v>0</v>
      </c>
      <c r="EK76" s="79"/>
      <c r="EL76" s="79"/>
      <c r="EM76" s="79"/>
      <c r="EN76" s="79"/>
      <c r="EO76" s="79"/>
      <c r="EP76" s="79"/>
      <c r="EQ76" s="79"/>
      <c r="ER76" s="79"/>
      <c r="ES76" s="79"/>
      <c r="ET76" s="79"/>
      <c r="EU76" s="79"/>
      <c r="EV76" s="79"/>
      <c r="EW76" s="79"/>
      <c r="EX76" s="79"/>
      <c r="EY76" s="79"/>
      <c r="EZ76" s="79"/>
      <c r="FA76" s="79"/>
      <c r="FB76" s="79"/>
      <c r="FC76" s="87"/>
      <c r="FD76" s="2"/>
      <c r="FE76" s="79"/>
      <c r="FF76" s="79"/>
      <c r="FG76" s="79"/>
      <c r="FH76" s="79"/>
      <c r="FI76" s="79"/>
      <c r="FJ76" s="87"/>
      <c r="FK76" s="2"/>
      <c r="FL76" s="79"/>
      <c r="FM76" s="79"/>
      <c r="FN76" s="79"/>
      <c r="FO76" s="79"/>
      <c r="FP76" s="79"/>
      <c r="FQ76" s="87"/>
      <c r="FR76" s="2"/>
      <c r="FS76" s="79"/>
      <c r="FT76" s="79"/>
      <c r="FU76" s="79"/>
      <c r="FV76" s="87"/>
      <c r="FW76" s="2"/>
      <c r="FX76" s="79"/>
      <c r="FY76" s="79"/>
    </row>
    <row r="77" spans="1:181" ht="15.5">
      <c r="A77" s="134" t="s">
        <v>121</v>
      </c>
      <c r="B77" s="136"/>
      <c r="C77" s="136"/>
      <c r="D77" s="136"/>
      <c r="E77" s="136"/>
      <c r="F77" s="136">
        <v>0</v>
      </c>
      <c r="G77" s="136"/>
      <c r="H77" s="136"/>
      <c r="I77" s="136"/>
      <c r="J77" s="136"/>
      <c r="K77" s="136"/>
      <c r="L77" s="136"/>
      <c r="M77" s="136"/>
      <c r="N77" s="136"/>
      <c r="O77" s="136"/>
      <c r="P77" s="136"/>
      <c r="Q77" s="136"/>
      <c r="R77" s="136"/>
      <c r="S77" s="136"/>
      <c r="T77" s="136"/>
      <c r="U77" s="136"/>
      <c r="V77" s="136"/>
      <c r="W77" s="106"/>
      <c r="X77" s="134" t="s">
        <v>121</v>
      </c>
      <c r="Y77" s="136"/>
      <c r="Z77" s="136"/>
      <c r="AA77" s="136"/>
      <c r="AB77" s="136"/>
      <c r="AC77" s="136">
        <v>0</v>
      </c>
      <c r="AD77" s="136">
        <v>0</v>
      </c>
      <c r="AE77" s="136">
        <v>0</v>
      </c>
      <c r="AF77" s="136">
        <v>0</v>
      </c>
      <c r="AG77" s="136">
        <v>0</v>
      </c>
      <c r="AH77" s="136">
        <v>0</v>
      </c>
      <c r="AI77" s="136">
        <v>0</v>
      </c>
      <c r="AJ77" s="136">
        <v>0</v>
      </c>
      <c r="AK77" s="136">
        <v>0</v>
      </c>
      <c r="AL77" s="136">
        <v>0</v>
      </c>
      <c r="AM77" s="136">
        <v>0</v>
      </c>
      <c r="AN77" s="136">
        <v>0</v>
      </c>
      <c r="AO77" s="136">
        <v>0</v>
      </c>
      <c r="AP77" s="136">
        <v>0</v>
      </c>
      <c r="AQ77" s="136">
        <v>0</v>
      </c>
      <c r="AR77" s="136">
        <v>0</v>
      </c>
      <c r="AS77" s="136">
        <v>0</v>
      </c>
      <c r="AT77" s="106"/>
      <c r="AU77" s="134" t="s">
        <v>121</v>
      </c>
      <c r="AV77" s="136"/>
      <c r="AW77" s="136"/>
      <c r="AX77" s="136"/>
      <c r="AY77" s="136"/>
      <c r="AZ77" s="136">
        <v>0</v>
      </c>
      <c r="BA77" s="136">
        <v>0</v>
      </c>
      <c r="BB77" s="136">
        <v>0</v>
      </c>
      <c r="BC77" s="136">
        <v>0</v>
      </c>
      <c r="BD77" s="136">
        <v>0</v>
      </c>
      <c r="BE77" s="136">
        <v>0</v>
      </c>
      <c r="BF77" s="136">
        <v>0</v>
      </c>
      <c r="BG77" s="136">
        <v>0</v>
      </c>
      <c r="BH77" s="136">
        <v>0</v>
      </c>
      <c r="BI77" s="136">
        <v>0</v>
      </c>
      <c r="BJ77" s="136">
        <v>0</v>
      </c>
      <c r="BK77" s="136">
        <v>0</v>
      </c>
      <c r="BL77" s="136">
        <v>0</v>
      </c>
      <c r="BM77" s="136">
        <v>0</v>
      </c>
      <c r="BN77" s="136">
        <v>0</v>
      </c>
      <c r="BO77" s="136">
        <v>0</v>
      </c>
      <c r="BP77" s="71"/>
      <c r="BQ77" s="134" t="s">
        <v>121</v>
      </c>
      <c r="BR77" s="136"/>
      <c r="BS77" s="136"/>
      <c r="BT77" s="136"/>
      <c r="BU77" s="136"/>
      <c r="BV77" s="136"/>
      <c r="BW77" s="71"/>
      <c r="BX77" s="134" t="s">
        <v>121</v>
      </c>
      <c r="BY77" s="136"/>
      <c r="BZ77" s="136"/>
      <c r="CA77" s="136"/>
      <c r="CB77" s="136"/>
      <c r="CC77" s="136"/>
      <c r="CD77" s="71"/>
      <c r="CE77" s="134" t="s">
        <v>121</v>
      </c>
      <c r="CF77" s="136"/>
      <c r="CG77" s="136"/>
      <c r="CH77" s="136"/>
      <c r="CI77" s="71"/>
      <c r="CJ77" s="134" t="s">
        <v>121</v>
      </c>
      <c r="CK77" s="136"/>
      <c r="CL77" s="136"/>
      <c r="CM77" s="71"/>
      <c r="CN77" s="134" t="s">
        <v>62</v>
      </c>
      <c r="CO77" s="136">
        <v>0</v>
      </c>
      <c r="CP77" s="136">
        <v>0</v>
      </c>
      <c r="CQ77" s="136">
        <v>0</v>
      </c>
      <c r="CR77" s="136"/>
      <c r="CS77" s="136">
        <v>0</v>
      </c>
      <c r="CT77" s="136"/>
      <c r="CU77" s="136"/>
      <c r="CV77" s="136"/>
      <c r="CW77" s="136"/>
      <c r="CX77" s="136"/>
      <c r="CY77" s="136"/>
      <c r="CZ77" s="136"/>
      <c r="DA77" s="136"/>
      <c r="DB77" s="136"/>
      <c r="DC77" s="136"/>
      <c r="DD77" s="136"/>
      <c r="DE77" s="136"/>
      <c r="DF77" s="136"/>
      <c r="DG77" s="136"/>
      <c r="DH77" s="136"/>
      <c r="DI77" s="136"/>
      <c r="DJ77" s="106"/>
      <c r="DK77" s="134" t="s">
        <v>62</v>
      </c>
      <c r="DL77" s="136">
        <v>0</v>
      </c>
      <c r="DM77" s="136">
        <v>0</v>
      </c>
      <c r="DN77" s="136">
        <v>0</v>
      </c>
      <c r="DO77" s="136">
        <v>0</v>
      </c>
      <c r="DP77" s="136">
        <v>0</v>
      </c>
      <c r="DQ77" s="136">
        <v>0</v>
      </c>
      <c r="DR77" s="136">
        <v>0</v>
      </c>
      <c r="DS77" s="136">
        <v>0</v>
      </c>
      <c r="DT77" s="136">
        <v>0</v>
      </c>
      <c r="DU77" s="136">
        <v>0</v>
      </c>
      <c r="DV77" s="136">
        <v>0</v>
      </c>
      <c r="DW77" s="136">
        <v>0</v>
      </c>
      <c r="DX77" s="136">
        <v>0</v>
      </c>
      <c r="DY77" s="136">
        <v>0</v>
      </c>
      <c r="DZ77" s="136">
        <v>0</v>
      </c>
      <c r="EA77" s="136">
        <v>0</v>
      </c>
      <c r="EB77" s="136">
        <v>0</v>
      </c>
      <c r="EC77" s="136">
        <v>0</v>
      </c>
      <c r="ED77" s="136">
        <v>0</v>
      </c>
      <c r="EE77" s="136">
        <v>0</v>
      </c>
      <c r="EF77" s="136">
        <v>0</v>
      </c>
      <c r="EG77" s="106"/>
      <c r="EH77" s="134" t="s">
        <v>62</v>
      </c>
      <c r="EI77" s="136">
        <v>0</v>
      </c>
      <c r="EJ77" s="136">
        <v>0</v>
      </c>
      <c r="EK77" s="136">
        <v>0</v>
      </c>
      <c r="EL77" s="136"/>
      <c r="EM77" s="136">
        <v>0</v>
      </c>
      <c r="EN77" s="136">
        <v>0</v>
      </c>
      <c r="EO77" s="136">
        <v>0</v>
      </c>
      <c r="EP77" s="136">
        <v>0</v>
      </c>
      <c r="EQ77" s="136">
        <v>0</v>
      </c>
      <c r="ER77" s="136">
        <v>0</v>
      </c>
      <c r="ES77" s="136">
        <v>0</v>
      </c>
      <c r="ET77" s="136">
        <v>0</v>
      </c>
      <c r="EU77" s="136">
        <v>0</v>
      </c>
      <c r="EV77" s="136">
        <v>0</v>
      </c>
      <c r="EW77" s="136">
        <v>0</v>
      </c>
      <c r="EX77" s="136">
        <v>0</v>
      </c>
      <c r="EY77" s="136">
        <v>0</v>
      </c>
      <c r="EZ77" s="136">
        <v>0</v>
      </c>
      <c r="FA77" s="136">
        <v>0</v>
      </c>
      <c r="FB77" s="136">
        <v>0</v>
      </c>
      <c r="FC77" s="71"/>
      <c r="FD77" s="134" t="s">
        <v>62</v>
      </c>
      <c r="FE77" s="136"/>
      <c r="FF77" s="136"/>
      <c r="FG77" s="136"/>
      <c r="FH77" s="136"/>
      <c r="FI77" s="136"/>
      <c r="FJ77" s="71"/>
      <c r="FK77" s="134" t="s">
        <v>62</v>
      </c>
      <c r="FL77" s="136"/>
      <c r="FM77" s="136"/>
      <c r="FN77" s="136"/>
      <c r="FO77" s="136"/>
      <c r="FP77" s="136"/>
      <c r="FQ77" s="71"/>
      <c r="FR77" s="134" t="s">
        <v>62</v>
      </c>
      <c r="FS77" s="136"/>
      <c r="FT77" s="136"/>
      <c r="FU77" s="136"/>
      <c r="FV77" s="71"/>
      <c r="FW77" s="134" t="s">
        <v>62</v>
      </c>
      <c r="FX77" s="136"/>
      <c r="FY77" s="136"/>
    </row>
    <row r="78" spans="1:181" ht="15.5">
      <c r="A78" s="132" t="s">
        <v>30</v>
      </c>
      <c r="B78" s="131">
        <v>56</v>
      </c>
      <c r="C78" s="131">
        <v>912</v>
      </c>
      <c r="D78" s="131">
        <v>773</v>
      </c>
      <c r="E78" s="131">
        <v>610</v>
      </c>
      <c r="F78" s="131">
        <v>307</v>
      </c>
      <c r="G78" s="131">
        <v>895</v>
      </c>
      <c r="H78" s="131">
        <v>623</v>
      </c>
      <c r="I78" s="131">
        <v>388</v>
      </c>
      <c r="J78" s="131">
        <v>162</v>
      </c>
      <c r="K78" s="131">
        <v>1085</v>
      </c>
      <c r="L78" s="131">
        <v>698</v>
      </c>
      <c r="M78" s="131">
        <v>338</v>
      </c>
      <c r="N78" s="131">
        <v>117</v>
      </c>
      <c r="O78" s="131">
        <v>718</v>
      </c>
      <c r="P78" s="131">
        <v>473</v>
      </c>
      <c r="Q78" s="131">
        <v>244</v>
      </c>
      <c r="R78" s="131">
        <v>95</v>
      </c>
      <c r="S78" s="131">
        <v>416</v>
      </c>
      <c r="T78" s="131">
        <v>250</v>
      </c>
      <c r="U78" s="131">
        <v>120</v>
      </c>
      <c r="V78" s="131">
        <v>47</v>
      </c>
      <c r="W78" s="106"/>
      <c r="X78" s="132" t="s">
        <v>30</v>
      </c>
      <c r="Y78" s="131">
        <v>27</v>
      </c>
      <c r="Z78" s="131">
        <v>209</v>
      </c>
      <c r="AA78" s="131">
        <v>163</v>
      </c>
      <c r="AB78" s="131">
        <v>121</v>
      </c>
      <c r="AC78" s="131">
        <v>55</v>
      </c>
      <c r="AD78" s="131">
        <v>266</v>
      </c>
      <c r="AE78" s="131">
        <v>189</v>
      </c>
      <c r="AF78" s="131">
        <v>143</v>
      </c>
      <c r="AG78" s="131">
        <v>50</v>
      </c>
      <c r="AH78" s="131">
        <v>614</v>
      </c>
      <c r="AI78" s="131">
        <v>436.13600000000002</v>
      </c>
      <c r="AJ78" s="131">
        <v>279</v>
      </c>
      <c r="AK78" s="131">
        <v>118</v>
      </c>
      <c r="AL78" s="131">
        <v>290</v>
      </c>
      <c r="AM78" s="131">
        <v>212</v>
      </c>
      <c r="AN78" s="131">
        <v>136</v>
      </c>
      <c r="AO78" s="131">
        <v>66</v>
      </c>
      <c r="AP78" s="131">
        <v>269.10500000000002</v>
      </c>
      <c r="AQ78" s="131">
        <v>193</v>
      </c>
      <c r="AR78" s="131">
        <v>117.54</v>
      </c>
      <c r="AS78" s="131">
        <v>54</v>
      </c>
      <c r="AT78" s="106"/>
      <c r="AU78" s="132" t="s">
        <v>30</v>
      </c>
      <c r="AV78" s="131">
        <v>1251.3171914873624</v>
      </c>
      <c r="AW78" s="131">
        <v>7855.9131952182152</v>
      </c>
      <c r="AX78" s="131">
        <v>6306.9873442112794</v>
      </c>
      <c r="AY78" s="131">
        <v>4153.8848234887901</v>
      </c>
      <c r="AZ78" s="131">
        <v>2350.6444919805522</v>
      </c>
      <c r="BA78" s="131">
        <v>8329.6990000000005</v>
      </c>
      <c r="BB78" s="131">
        <v>5642.2139999999999</v>
      </c>
      <c r="BC78" s="131">
        <v>3590.3760000000002</v>
      </c>
      <c r="BD78" s="131">
        <v>1908.1410000000001</v>
      </c>
      <c r="BE78" s="131">
        <v>8112.1409999999996</v>
      </c>
      <c r="BF78" s="131">
        <v>5972.7979999999998</v>
      </c>
      <c r="BG78" s="131">
        <v>3673.72</v>
      </c>
      <c r="BH78" s="131">
        <v>1962.7070000000001</v>
      </c>
      <c r="BI78" s="131">
        <v>6784.9979999999996</v>
      </c>
      <c r="BJ78" s="131">
        <v>5221.3710000000001</v>
      </c>
      <c r="BK78" s="131">
        <v>2962.123</v>
      </c>
      <c r="BL78" s="131">
        <v>1221.1379999999999</v>
      </c>
      <c r="BM78" s="131">
        <v>2540.7260000000001</v>
      </c>
      <c r="BN78" s="131">
        <v>1347.7070000000001</v>
      </c>
      <c r="BO78" s="131">
        <v>283.66000000000003</v>
      </c>
      <c r="BP78" s="68"/>
      <c r="BQ78" s="132" t="s">
        <v>30</v>
      </c>
      <c r="BR78" s="131">
        <v>38.853529999999999</v>
      </c>
      <c r="BS78" s="131">
        <v>29</v>
      </c>
      <c r="BT78" s="131">
        <v>0</v>
      </c>
      <c r="BU78" s="131">
        <v>0</v>
      </c>
      <c r="BV78" s="131">
        <v>0</v>
      </c>
      <c r="BW78" s="68"/>
      <c r="BX78" s="132" t="s">
        <v>30</v>
      </c>
      <c r="BY78" s="131">
        <v>46.463205000000002</v>
      </c>
      <c r="BZ78" s="131">
        <v>42</v>
      </c>
      <c r="CA78" s="131">
        <v>0</v>
      </c>
      <c r="CB78" s="131">
        <v>0</v>
      </c>
      <c r="CC78" s="131">
        <v>0</v>
      </c>
      <c r="CD78" s="68"/>
      <c r="CE78" s="132" t="s">
        <v>30</v>
      </c>
      <c r="CF78" s="131">
        <v>35.559199999999997</v>
      </c>
      <c r="CG78" s="131">
        <v>71</v>
      </c>
      <c r="CH78" s="131">
        <v>0</v>
      </c>
      <c r="CI78" s="68"/>
      <c r="CJ78" s="132" t="s">
        <v>30</v>
      </c>
      <c r="CK78" s="131">
        <v>115.398459</v>
      </c>
      <c r="CL78" s="131">
        <v>51.19035745</v>
      </c>
      <c r="CM78" s="68"/>
      <c r="CN78" s="132" t="s">
        <v>64</v>
      </c>
      <c r="CO78" s="131">
        <v>56</v>
      </c>
      <c r="CP78" s="131">
        <v>912</v>
      </c>
      <c r="CQ78" s="131">
        <v>773</v>
      </c>
      <c r="CR78" s="131">
        <v>610</v>
      </c>
      <c r="CS78" s="131">
        <v>307</v>
      </c>
      <c r="CT78" s="131">
        <v>895</v>
      </c>
      <c r="CU78" s="131">
        <v>623</v>
      </c>
      <c r="CV78" s="131">
        <v>388</v>
      </c>
      <c r="CW78" s="131">
        <v>162</v>
      </c>
      <c r="CX78" s="131">
        <v>1085</v>
      </c>
      <c r="CY78" s="131">
        <v>698</v>
      </c>
      <c r="CZ78" s="131">
        <v>338</v>
      </c>
      <c r="DA78" s="131">
        <v>117</v>
      </c>
      <c r="DB78" s="131">
        <v>718</v>
      </c>
      <c r="DC78" s="131">
        <v>473</v>
      </c>
      <c r="DD78" s="131">
        <v>244</v>
      </c>
      <c r="DE78" s="131">
        <v>95</v>
      </c>
      <c r="DF78" s="131">
        <v>416</v>
      </c>
      <c r="DG78" s="131">
        <v>250</v>
      </c>
      <c r="DH78" s="131">
        <v>120</v>
      </c>
      <c r="DI78" s="131">
        <v>47</v>
      </c>
      <c r="DJ78" s="106"/>
      <c r="DK78" s="132" t="s">
        <v>64</v>
      </c>
      <c r="DL78" s="131">
        <v>27</v>
      </c>
      <c r="DM78" s="131">
        <v>209</v>
      </c>
      <c r="DN78" s="131">
        <v>163</v>
      </c>
      <c r="DO78" s="131">
        <v>121</v>
      </c>
      <c r="DP78" s="131">
        <v>55</v>
      </c>
      <c r="DQ78" s="131">
        <v>266</v>
      </c>
      <c r="DR78" s="131">
        <v>189</v>
      </c>
      <c r="DS78" s="131">
        <v>143</v>
      </c>
      <c r="DT78" s="131">
        <v>50</v>
      </c>
      <c r="DU78" s="131">
        <v>614</v>
      </c>
      <c r="DV78" s="131">
        <v>436.13600000000002</v>
      </c>
      <c r="DW78" s="131">
        <v>279</v>
      </c>
      <c r="DX78" s="131">
        <v>118</v>
      </c>
      <c r="DY78" s="131">
        <v>290</v>
      </c>
      <c r="DZ78" s="131">
        <v>212</v>
      </c>
      <c r="EA78" s="131">
        <v>136</v>
      </c>
      <c r="EB78" s="131">
        <v>66</v>
      </c>
      <c r="EC78" s="131">
        <v>269.10500000000002</v>
      </c>
      <c r="ED78" s="131">
        <v>193</v>
      </c>
      <c r="EE78" s="131">
        <v>117.54</v>
      </c>
      <c r="EF78" s="131">
        <v>54</v>
      </c>
      <c r="EG78" s="106"/>
      <c r="EH78" s="132" t="s">
        <v>64</v>
      </c>
      <c r="EI78" s="131">
        <v>1251.3171914873624</v>
      </c>
      <c r="EJ78" s="131">
        <v>7855.9131952182152</v>
      </c>
      <c r="EK78" s="131">
        <v>6306.9873442112794</v>
      </c>
      <c r="EL78" s="131">
        <v>4153.8848234887901</v>
      </c>
      <c r="EM78" s="131">
        <v>2350.6444919805522</v>
      </c>
      <c r="EN78" s="131">
        <v>8329.6990000000005</v>
      </c>
      <c r="EO78" s="131">
        <v>5642.2139999999999</v>
      </c>
      <c r="EP78" s="131">
        <v>3590.3760000000002</v>
      </c>
      <c r="EQ78" s="131">
        <v>1908.1410000000001</v>
      </c>
      <c r="ER78" s="131">
        <v>8112.1409999999996</v>
      </c>
      <c r="ES78" s="131">
        <v>5972.7979999999998</v>
      </c>
      <c r="ET78" s="131">
        <v>3673.72</v>
      </c>
      <c r="EU78" s="131">
        <v>1962.7070000000001</v>
      </c>
      <c r="EV78" s="131">
        <v>6784.9979999999996</v>
      </c>
      <c r="EW78" s="131">
        <v>5221.3710000000001</v>
      </c>
      <c r="EX78" s="131">
        <v>2962.123</v>
      </c>
      <c r="EY78" s="131">
        <v>1221.1379999999999</v>
      </c>
      <c r="EZ78" s="131">
        <v>2540.7260000000001</v>
      </c>
      <c r="FA78" s="131">
        <v>1347.7070000000001</v>
      </c>
      <c r="FB78" s="131">
        <v>283.66000000000003</v>
      </c>
      <c r="FC78" s="68"/>
      <c r="FD78" s="132" t="s">
        <v>64</v>
      </c>
      <c r="FE78" s="131">
        <v>38.853529999999999</v>
      </c>
      <c r="FF78" s="131">
        <v>29</v>
      </c>
      <c r="FG78" s="131">
        <v>0</v>
      </c>
      <c r="FH78" s="131">
        <v>0</v>
      </c>
      <c r="FI78" s="131">
        <v>0</v>
      </c>
      <c r="FJ78" s="68"/>
      <c r="FK78" s="132" t="s">
        <v>64</v>
      </c>
      <c r="FL78" s="131">
        <v>46.463205000000002</v>
      </c>
      <c r="FM78" s="131">
        <v>42</v>
      </c>
      <c r="FN78" s="131">
        <v>0</v>
      </c>
      <c r="FO78" s="131">
        <v>0</v>
      </c>
      <c r="FP78" s="131">
        <v>0</v>
      </c>
      <c r="FQ78" s="68"/>
      <c r="FR78" s="132" t="s">
        <v>64</v>
      </c>
      <c r="FS78" s="131">
        <v>35.559199999999997</v>
      </c>
      <c r="FT78" s="131">
        <v>71</v>
      </c>
      <c r="FU78" s="131">
        <v>0</v>
      </c>
      <c r="FV78" s="68"/>
      <c r="FW78" s="132" t="s">
        <v>64</v>
      </c>
      <c r="FX78" s="131">
        <v>115.398459</v>
      </c>
      <c r="FY78" s="131">
        <v>51.19035745</v>
      </c>
    </row>
    <row r="79" spans="1:181" ht="15.5">
      <c r="A79" s="27" t="s">
        <v>167</v>
      </c>
      <c r="B79" s="66">
        <v>-203</v>
      </c>
      <c r="C79" s="66">
        <v>-1062</v>
      </c>
      <c r="D79" s="66">
        <v>-812</v>
      </c>
      <c r="E79" s="66">
        <v>-558</v>
      </c>
      <c r="F79" s="66">
        <v>-247</v>
      </c>
      <c r="G79" s="66">
        <v>-464</v>
      </c>
      <c r="H79" s="66">
        <v>-230</v>
      </c>
      <c r="I79" s="66">
        <v>-48</v>
      </c>
      <c r="J79" s="66">
        <v>-27</v>
      </c>
      <c r="K79" s="66">
        <v>-1906</v>
      </c>
      <c r="L79" s="66">
        <v>-1724</v>
      </c>
      <c r="M79" s="66">
        <v>0</v>
      </c>
      <c r="N79" s="66">
        <v>0</v>
      </c>
      <c r="O79" s="66">
        <v>0</v>
      </c>
      <c r="P79" s="66">
        <v>0</v>
      </c>
      <c r="Q79" s="66">
        <v>0</v>
      </c>
      <c r="R79" s="66">
        <v>0</v>
      </c>
      <c r="S79" s="66">
        <v>0</v>
      </c>
      <c r="T79" s="66">
        <v>0</v>
      </c>
      <c r="U79" s="66">
        <v>0</v>
      </c>
      <c r="V79" s="66">
        <v>0</v>
      </c>
      <c r="W79" s="106"/>
      <c r="X79" s="27" t="s">
        <v>167</v>
      </c>
      <c r="Y79" s="66"/>
      <c r="Z79" s="66">
        <v>0</v>
      </c>
      <c r="AA79" s="66">
        <v>0</v>
      </c>
      <c r="AB79" s="66">
        <v>0</v>
      </c>
      <c r="AC79" s="66">
        <v>0</v>
      </c>
      <c r="AD79" s="66">
        <v>0</v>
      </c>
      <c r="AE79" s="66">
        <v>0</v>
      </c>
      <c r="AF79" s="66">
        <v>0</v>
      </c>
      <c r="AG79" s="66">
        <v>0</v>
      </c>
      <c r="AH79" s="66">
        <v>-57</v>
      </c>
      <c r="AI79" s="66">
        <v>-57.222999999999999</v>
      </c>
      <c r="AJ79" s="66">
        <v>0</v>
      </c>
      <c r="AK79" s="66">
        <v>0</v>
      </c>
      <c r="AL79" s="66">
        <v>0</v>
      </c>
      <c r="AM79" s="66">
        <v>0</v>
      </c>
      <c r="AN79" s="66">
        <v>0</v>
      </c>
      <c r="AO79" s="66">
        <v>0</v>
      </c>
      <c r="AP79" s="66">
        <v>0</v>
      </c>
      <c r="AQ79" s="66">
        <v>0</v>
      </c>
      <c r="AR79" s="66">
        <v>0</v>
      </c>
      <c r="AS79" s="66">
        <v>0</v>
      </c>
      <c r="AT79" s="106"/>
      <c r="AU79" s="27" t="s">
        <v>167</v>
      </c>
      <c r="AV79" s="66">
        <v>-1644.7674045091403</v>
      </c>
      <c r="AW79" s="66">
        <v>-7231.6135269286533</v>
      </c>
      <c r="AX79" s="66">
        <v>-5492.5834499640332</v>
      </c>
      <c r="AY79" s="66">
        <v>-3696.8492432934531</v>
      </c>
      <c r="AZ79" s="66">
        <v>-1865.2526575536276</v>
      </c>
      <c r="BA79" s="66">
        <v>-8114.0829999999996</v>
      </c>
      <c r="BB79" s="66">
        <v>-6153.5</v>
      </c>
      <c r="BC79" s="66">
        <v>-4140.2809999999999</v>
      </c>
      <c r="BD79" s="66">
        <v>-2424.3519999999999</v>
      </c>
      <c r="BE79" s="66">
        <v>-11876.358</v>
      </c>
      <c r="BF79" s="66">
        <v>-9223.7880000000005</v>
      </c>
      <c r="BG79" s="66">
        <v>0</v>
      </c>
      <c r="BH79" s="66">
        <v>0</v>
      </c>
      <c r="BI79" s="66">
        <v>0</v>
      </c>
      <c r="BJ79" s="66">
        <v>0</v>
      </c>
      <c r="BK79" s="66">
        <v>0</v>
      </c>
      <c r="BL79" s="66">
        <v>0</v>
      </c>
      <c r="BM79" s="66">
        <v>0</v>
      </c>
      <c r="BN79" s="66">
        <v>0</v>
      </c>
      <c r="BO79" s="66">
        <v>0</v>
      </c>
      <c r="BP79" s="68"/>
      <c r="BQ79" s="27" t="s">
        <v>167</v>
      </c>
      <c r="BR79" s="66"/>
      <c r="BS79" s="66"/>
      <c r="BT79" s="66"/>
      <c r="BU79" s="66"/>
      <c r="BV79" s="66"/>
      <c r="BW79" s="68"/>
      <c r="BX79" s="27" t="s">
        <v>167</v>
      </c>
      <c r="BY79" s="66"/>
      <c r="BZ79" s="66"/>
      <c r="CA79" s="66"/>
      <c r="CB79" s="66"/>
      <c r="CC79" s="66"/>
      <c r="CD79" s="68"/>
      <c r="CE79" s="27" t="s">
        <v>167</v>
      </c>
      <c r="CF79" s="66"/>
      <c r="CG79" s="66"/>
      <c r="CH79" s="66"/>
      <c r="CI79" s="68"/>
      <c r="CJ79" s="27" t="s">
        <v>167</v>
      </c>
      <c r="CK79" s="66">
        <v>-232.00196354999997</v>
      </c>
      <c r="CL79" s="66">
        <v>-81.946316300000007</v>
      </c>
      <c r="CM79" s="68"/>
      <c r="CN79" s="27" t="s">
        <v>304</v>
      </c>
      <c r="CO79" s="66">
        <v>-203</v>
      </c>
      <c r="CP79" s="66">
        <v>-1062</v>
      </c>
      <c r="CQ79" s="66">
        <v>-812</v>
      </c>
      <c r="CR79" s="66">
        <v>-558</v>
      </c>
      <c r="CS79" s="66">
        <v>-247</v>
      </c>
      <c r="CT79" s="66">
        <v>-464</v>
      </c>
      <c r="CU79" s="66">
        <v>-230</v>
      </c>
      <c r="CV79" s="66">
        <v>-48</v>
      </c>
      <c r="CW79" s="66">
        <v>-27</v>
      </c>
      <c r="CX79" s="66">
        <v>-1906</v>
      </c>
      <c r="CY79" s="66">
        <v>-1724</v>
      </c>
      <c r="CZ79" s="66">
        <v>0</v>
      </c>
      <c r="DA79" s="66">
        <v>0</v>
      </c>
      <c r="DB79" s="66">
        <v>0</v>
      </c>
      <c r="DC79" s="66">
        <v>0</v>
      </c>
      <c r="DD79" s="66">
        <v>0</v>
      </c>
      <c r="DE79" s="66">
        <v>0</v>
      </c>
      <c r="DF79" s="66">
        <v>0</v>
      </c>
      <c r="DG79" s="66">
        <v>0</v>
      </c>
      <c r="DH79" s="66">
        <v>0</v>
      </c>
      <c r="DI79" s="66">
        <v>0</v>
      </c>
      <c r="DJ79" s="106"/>
      <c r="DK79" s="27" t="s">
        <v>304</v>
      </c>
      <c r="DL79" s="66">
        <v>0</v>
      </c>
      <c r="DM79" s="66">
        <v>0</v>
      </c>
      <c r="DN79" s="66">
        <v>0</v>
      </c>
      <c r="DO79" s="66">
        <v>0</v>
      </c>
      <c r="DP79" s="66">
        <v>0</v>
      </c>
      <c r="DQ79" s="66">
        <v>0</v>
      </c>
      <c r="DR79" s="66">
        <v>0</v>
      </c>
      <c r="DS79" s="66">
        <v>0</v>
      </c>
      <c r="DT79" s="66">
        <v>0</v>
      </c>
      <c r="DU79" s="66">
        <v>-57</v>
      </c>
      <c r="DV79" s="66">
        <v>-57.222999999999999</v>
      </c>
      <c r="DW79" s="66">
        <v>0</v>
      </c>
      <c r="DX79" s="66">
        <v>0</v>
      </c>
      <c r="DY79" s="66">
        <v>0</v>
      </c>
      <c r="DZ79" s="66">
        <v>0</v>
      </c>
      <c r="EA79" s="66">
        <v>0</v>
      </c>
      <c r="EB79" s="66">
        <v>0</v>
      </c>
      <c r="EC79" s="66">
        <v>0</v>
      </c>
      <c r="ED79" s="66">
        <v>0</v>
      </c>
      <c r="EE79" s="66">
        <v>0</v>
      </c>
      <c r="EF79" s="66">
        <v>0</v>
      </c>
      <c r="EG79" s="106"/>
      <c r="EH79" s="27" t="s">
        <v>304</v>
      </c>
      <c r="EI79" s="66">
        <v>-1644.7674045091403</v>
      </c>
      <c r="EJ79" s="66">
        <v>-7231.6135269286533</v>
      </c>
      <c r="EK79" s="66">
        <v>-5492.5834499640332</v>
      </c>
      <c r="EL79" s="66">
        <v>-3696.8492432934531</v>
      </c>
      <c r="EM79" s="66">
        <v>-1865.2526575536276</v>
      </c>
      <c r="EN79" s="66">
        <v>-8114.0829999999996</v>
      </c>
      <c r="EO79" s="66">
        <v>-6153.5</v>
      </c>
      <c r="EP79" s="66">
        <v>-4140.2809999999999</v>
      </c>
      <c r="EQ79" s="66">
        <v>-2424.3519999999999</v>
      </c>
      <c r="ER79" s="66">
        <v>-11876.358</v>
      </c>
      <c r="ES79" s="66">
        <v>-9223.7880000000005</v>
      </c>
      <c r="ET79" s="66">
        <v>0</v>
      </c>
      <c r="EU79" s="66">
        <v>0</v>
      </c>
      <c r="EV79" s="66">
        <v>0</v>
      </c>
      <c r="EW79" s="66">
        <v>0</v>
      </c>
      <c r="EX79" s="66">
        <v>0</v>
      </c>
      <c r="EY79" s="66">
        <v>0</v>
      </c>
      <c r="EZ79" s="66">
        <v>0</v>
      </c>
      <c r="FA79" s="66">
        <v>0</v>
      </c>
      <c r="FB79" s="66">
        <v>0</v>
      </c>
      <c r="FC79" s="68"/>
      <c r="FD79" s="27" t="s">
        <v>304</v>
      </c>
      <c r="FE79" s="66"/>
      <c r="FF79" s="66"/>
      <c r="FG79" s="66"/>
      <c r="FH79" s="66"/>
      <c r="FI79" s="66"/>
      <c r="FJ79" s="68"/>
      <c r="FK79" s="27" t="s">
        <v>304</v>
      </c>
      <c r="FL79" s="66"/>
      <c r="FM79" s="66"/>
      <c r="FN79" s="66"/>
      <c r="FO79" s="66"/>
      <c r="FP79" s="66"/>
      <c r="FQ79" s="68"/>
      <c r="FR79" s="27" t="s">
        <v>304</v>
      </c>
      <c r="FS79" s="66"/>
      <c r="FT79" s="66"/>
      <c r="FU79" s="66"/>
      <c r="FV79" s="68"/>
      <c r="FW79" s="27" t="s">
        <v>304</v>
      </c>
      <c r="FX79" s="66">
        <v>-232.00196354999997</v>
      </c>
      <c r="FY79" s="66">
        <v>-81.946316300000007</v>
      </c>
    </row>
    <row r="80" spans="1:181" ht="15.5">
      <c r="A80" s="132" t="s">
        <v>31</v>
      </c>
      <c r="B80" s="131"/>
      <c r="C80" s="131"/>
      <c r="D80" s="131"/>
      <c r="E80" s="131"/>
      <c r="F80" s="131"/>
      <c r="G80" s="131">
        <v>0</v>
      </c>
      <c r="H80" s="131">
        <v>0</v>
      </c>
      <c r="I80" s="131">
        <v>0</v>
      </c>
      <c r="J80" s="131">
        <v>0</v>
      </c>
      <c r="K80" s="131">
        <v>0</v>
      </c>
      <c r="L80" s="131">
        <v>0</v>
      </c>
      <c r="M80" s="131">
        <v>-841</v>
      </c>
      <c r="N80" s="131">
        <v>-417</v>
      </c>
      <c r="O80" s="131">
        <v>-1201</v>
      </c>
      <c r="P80" s="131">
        <v>-885</v>
      </c>
      <c r="Q80" s="131">
        <v>-606</v>
      </c>
      <c r="R80" s="131">
        <v>-313</v>
      </c>
      <c r="S80" s="131">
        <v>-1445</v>
      </c>
      <c r="T80" s="131">
        <v>-1108</v>
      </c>
      <c r="U80" s="131">
        <v>-753</v>
      </c>
      <c r="V80" s="131">
        <v>-378</v>
      </c>
      <c r="W80" s="106"/>
      <c r="X80" s="132" t="s">
        <v>31</v>
      </c>
      <c r="Y80" s="131"/>
      <c r="Z80" s="131"/>
      <c r="AA80" s="131"/>
      <c r="AB80" s="131"/>
      <c r="AC80" s="131"/>
      <c r="AD80" s="131">
        <v>0</v>
      </c>
      <c r="AE80" s="131">
        <v>0</v>
      </c>
      <c r="AF80" s="131">
        <v>0</v>
      </c>
      <c r="AG80" s="131">
        <v>0</v>
      </c>
      <c r="AH80" s="131">
        <v>0</v>
      </c>
      <c r="AI80" s="131">
        <v>0</v>
      </c>
      <c r="AJ80" s="131">
        <v>-507</v>
      </c>
      <c r="AK80" s="131">
        <v>-253</v>
      </c>
      <c r="AL80" s="131">
        <v>-1061</v>
      </c>
      <c r="AM80" s="131">
        <v>-835</v>
      </c>
      <c r="AN80" s="131">
        <v>-573</v>
      </c>
      <c r="AO80" s="131">
        <v>-298</v>
      </c>
      <c r="AP80" s="131">
        <v>-1215.2249999999999</v>
      </c>
      <c r="AQ80" s="131">
        <v>-907</v>
      </c>
      <c r="AR80" s="131">
        <v>-594.27300000000002</v>
      </c>
      <c r="AS80" s="131">
        <v>-275</v>
      </c>
      <c r="AT80" s="106"/>
      <c r="AU80" s="132" t="s">
        <v>31</v>
      </c>
      <c r="AV80" s="131"/>
      <c r="AW80" s="131"/>
      <c r="AX80" s="131"/>
      <c r="AY80" s="131"/>
      <c r="AZ80" s="131"/>
      <c r="BA80" s="131">
        <v>0</v>
      </c>
      <c r="BB80" s="131">
        <v>0</v>
      </c>
      <c r="BC80" s="131">
        <v>0</v>
      </c>
      <c r="BD80" s="131">
        <v>0</v>
      </c>
      <c r="BE80" s="131">
        <v>0</v>
      </c>
      <c r="BF80" s="131">
        <v>0</v>
      </c>
      <c r="BG80" s="131">
        <v>-40361.64</v>
      </c>
      <c r="BH80" s="131">
        <v>-19751.79</v>
      </c>
      <c r="BI80" s="131">
        <v>-60819.756000000001</v>
      </c>
      <c r="BJ80" s="131">
        <v>-41511.195</v>
      </c>
      <c r="BK80" s="131">
        <v>-25068.489000000001</v>
      </c>
      <c r="BL80" s="131">
        <v>-11932.141</v>
      </c>
      <c r="BM80" s="131">
        <v>-24713.600999999999</v>
      </c>
      <c r="BN80" s="131">
        <v>-14249.657999999999</v>
      </c>
      <c r="BO80" s="131">
        <v>-2980.0920000000001</v>
      </c>
      <c r="BP80" s="68"/>
      <c r="BQ80" s="132" t="s">
        <v>31</v>
      </c>
      <c r="BR80" s="131"/>
      <c r="BS80" s="131"/>
      <c r="BT80" s="131"/>
      <c r="BU80" s="131"/>
      <c r="BV80" s="131"/>
      <c r="BW80" s="68"/>
      <c r="BX80" s="132" t="s">
        <v>31</v>
      </c>
      <c r="BY80" s="131"/>
      <c r="BZ80" s="131"/>
      <c r="CA80" s="131"/>
      <c r="CB80" s="131"/>
      <c r="CC80" s="131"/>
      <c r="CD80" s="68"/>
      <c r="CE80" s="132" t="s">
        <v>31</v>
      </c>
      <c r="CF80" s="131"/>
      <c r="CG80" s="131"/>
      <c r="CH80" s="131"/>
      <c r="CI80" s="68"/>
      <c r="CJ80" s="132" t="s">
        <v>31</v>
      </c>
      <c r="CK80" s="131"/>
      <c r="CL80" s="131"/>
      <c r="CM80" s="68"/>
      <c r="CN80" s="132" t="s">
        <v>77</v>
      </c>
      <c r="CO80" s="131">
        <v>0</v>
      </c>
      <c r="CP80" s="131">
        <v>0</v>
      </c>
      <c r="CQ80" s="131">
        <v>0</v>
      </c>
      <c r="CR80" s="131">
        <v>0</v>
      </c>
      <c r="CS80" s="131"/>
      <c r="CT80" s="131">
        <v>0</v>
      </c>
      <c r="CU80" s="131">
        <v>0</v>
      </c>
      <c r="CV80" s="131">
        <v>0</v>
      </c>
      <c r="CW80" s="131">
        <v>0</v>
      </c>
      <c r="CX80" s="131">
        <v>0</v>
      </c>
      <c r="CY80" s="131">
        <v>0</v>
      </c>
      <c r="CZ80" s="131">
        <v>-841</v>
      </c>
      <c r="DA80" s="131">
        <v>-417</v>
      </c>
      <c r="DB80" s="131">
        <v>-1201</v>
      </c>
      <c r="DC80" s="131">
        <v>-885</v>
      </c>
      <c r="DD80" s="131">
        <v>-606</v>
      </c>
      <c r="DE80" s="131">
        <v>-313</v>
      </c>
      <c r="DF80" s="131">
        <v>-1445</v>
      </c>
      <c r="DG80" s="131">
        <v>-1108</v>
      </c>
      <c r="DH80" s="131">
        <v>-753</v>
      </c>
      <c r="DI80" s="131">
        <v>-378</v>
      </c>
      <c r="DJ80" s="106"/>
      <c r="DK80" s="132" t="s">
        <v>77</v>
      </c>
      <c r="DL80" s="131">
        <v>0</v>
      </c>
      <c r="DM80" s="131">
        <v>0</v>
      </c>
      <c r="DN80" s="131">
        <v>0</v>
      </c>
      <c r="DO80" s="131">
        <v>0</v>
      </c>
      <c r="DP80" s="131"/>
      <c r="DQ80" s="131">
        <v>0</v>
      </c>
      <c r="DR80" s="131">
        <v>0</v>
      </c>
      <c r="DS80" s="131">
        <v>0</v>
      </c>
      <c r="DT80" s="131">
        <v>0</v>
      </c>
      <c r="DU80" s="131">
        <v>0</v>
      </c>
      <c r="DV80" s="131">
        <v>0</v>
      </c>
      <c r="DW80" s="131">
        <v>-507</v>
      </c>
      <c r="DX80" s="131">
        <v>-253</v>
      </c>
      <c r="DY80" s="131">
        <v>-1061</v>
      </c>
      <c r="DZ80" s="131">
        <v>-835</v>
      </c>
      <c r="EA80" s="131">
        <v>-573</v>
      </c>
      <c r="EB80" s="131">
        <v>-298</v>
      </c>
      <c r="EC80" s="131">
        <v>-1215.2249999999999</v>
      </c>
      <c r="ED80" s="131">
        <v>-907</v>
      </c>
      <c r="EE80" s="131">
        <v>-594.27300000000002</v>
      </c>
      <c r="EF80" s="131">
        <v>-275</v>
      </c>
      <c r="EG80" s="106"/>
      <c r="EH80" s="132" t="s">
        <v>77</v>
      </c>
      <c r="EI80" s="131">
        <v>0</v>
      </c>
      <c r="EJ80" s="131">
        <v>0</v>
      </c>
      <c r="EK80" s="131">
        <v>0</v>
      </c>
      <c r="EL80" s="131">
        <v>0</v>
      </c>
      <c r="EM80" s="131"/>
      <c r="EN80" s="131">
        <v>0</v>
      </c>
      <c r="EO80" s="131">
        <v>0</v>
      </c>
      <c r="EP80" s="131">
        <v>0</v>
      </c>
      <c r="EQ80" s="131">
        <v>0</v>
      </c>
      <c r="ER80" s="131">
        <v>0</v>
      </c>
      <c r="ES80" s="131">
        <v>0</v>
      </c>
      <c r="ET80" s="131">
        <v>-40361.64</v>
      </c>
      <c r="EU80" s="131">
        <v>-19751.79</v>
      </c>
      <c r="EV80" s="131">
        <v>-60819.756000000001</v>
      </c>
      <c r="EW80" s="131">
        <v>-41511.195</v>
      </c>
      <c r="EX80" s="131">
        <v>-25068.489000000001</v>
      </c>
      <c r="EY80" s="131">
        <v>-11932.141</v>
      </c>
      <c r="EZ80" s="131">
        <v>-24713.600999999999</v>
      </c>
      <c r="FA80" s="131">
        <v>-14249.657999999999</v>
      </c>
      <c r="FB80" s="131">
        <v>-2980.0920000000001</v>
      </c>
      <c r="FC80" s="68"/>
      <c r="FD80" s="132" t="s">
        <v>77</v>
      </c>
      <c r="FE80" s="131"/>
      <c r="FF80" s="131"/>
      <c r="FG80" s="131"/>
      <c r="FH80" s="131"/>
      <c r="FI80" s="131"/>
      <c r="FJ80" s="68"/>
      <c r="FK80" s="132" t="s">
        <v>77</v>
      </c>
      <c r="FL80" s="131"/>
      <c r="FM80" s="131"/>
      <c r="FN80" s="131"/>
      <c r="FO80" s="131"/>
      <c r="FP80" s="131"/>
      <c r="FQ80" s="68"/>
      <c r="FR80" s="132" t="s">
        <v>77</v>
      </c>
      <c r="FS80" s="131"/>
      <c r="FT80" s="131"/>
      <c r="FU80" s="131"/>
      <c r="FV80" s="68"/>
      <c r="FW80" s="132" t="s">
        <v>77</v>
      </c>
      <c r="FX80" s="131"/>
      <c r="FY80" s="131"/>
    </row>
    <row r="81" spans="1:206" ht="15.5">
      <c r="A81" s="27" t="s">
        <v>43</v>
      </c>
      <c r="B81" s="66"/>
      <c r="C81" s="66"/>
      <c r="D81" s="66"/>
      <c r="E81" s="66"/>
      <c r="F81" s="66"/>
      <c r="G81" s="66">
        <v>0</v>
      </c>
      <c r="H81" s="66">
        <v>0</v>
      </c>
      <c r="I81" s="66">
        <v>0</v>
      </c>
      <c r="J81" s="66">
        <v>0</v>
      </c>
      <c r="K81" s="66">
        <v>0</v>
      </c>
      <c r="L81" s="66">
        <v>0</v>
      </c>
      <c r="M81" s="66">
        <v>-374</v>
      </c>
      <c r="N81" s="66">
        <v>-462</v>
      </c>
      <c r="O81" s="66">
        <v>-276</v>
      </c>
      <c r="P81" s="66">
        <v>-91</v>
      </c>
      <c r="Q81" s="66">
        <v>148</v>
      </c>
      <c r="R81" s="66">
        <v>84</v>
      </c>
      <c r="S81" s="66">
        <v>-366</v>
      </c>
      <c r="T81" s="66">
        <v>-234</v>
      </c>
      <c r="U81" s="66">
        <v>-211</v>
      </c>
      <c r="V81" s="66">
        <v>51</v>
      </c>
      <c r="W81" s="106"/>
      <c r="X81" s="27" t="s">
        <v>43</v>
      </c>
      <c r="Y81" s="66"/>
      <c r="Z81" s="66"/>
      <c r="AA81" s="66"/>
      <c r="AB81" s="66"/>
      <c r="AC81" s="66"/>
      <c r="AD81" s="66">
        <v>0</v>
      </c>
      <c r="AE81" s="66">
        <v>0</v>
      </c>
      <c r="AF81" s="66">
        <v>0</v>
      </c>
      <c r="AG81" s="66">
        <v>0</v>
      </c>
      <c r="AH81" s="66">
        <v>0</v>
      </c>
      <c r="AI81" s="66">
        <v>0</v>
      </c>
      <c r="AJ81" s="66">
        <v>0</v>
      </c>
      <c r="AK81" s="66">
        <v>0</v>
      </c>
      <c r="AL81" s="66">
        <v>0</v>
      </c>
      <c r="AM81" s="66">
        <v>0</v>
      </c>
      <c r="AN81" s="66">
        <v>0</v>
      </c>
      <c r="AO81" s="66">
        <v>0</v>
      </c>
      <c r="AP81" s="66">
        <v>0</v>
      </c>
      <c r="AQ81" s="66">
        <v>0</v>
      </c>
      <c r="AR81" s="66">
        <v>0</v>
      </c>
      <c r="AS81" s="66">
        <v>0</v>
      </c>
      <c r="AT81" s="106"/>
      <c r="AU81" s="27" t="s">
        <v>43</v>
      </c>
      <c r="AV81" s="66">
        <v>-152.48417028937862</v>
      </c>
      <c r="AW81" s="66">
        <v>-924.35261181283374</v>
      </c>
      <c r="AX81" s="66">
        <v>-711.68651308928384</v>
      </c>
      <c r="AY81" s="66">
        <v>230.02315903157262</v>
      </c>
      <c r="AZ81" s="66">
        <v>-394.1030318771605</v>
      </c>
      <c r="BA81" s="66">
        <v>-4840.7209999999995</v>
      </c>
      <c r="BB81" s="66">
        <v>-4474.0789999999997</v>
      </c>
      <c r="BC81" s="66">
        <v>-644.71600000000001</v>
      </c>
      <c r="BD81" s="66">
        <v>0</v>
      </c>
      <c r="BE81" s="66">
        <v>0</v>
      </c>
      <c r="BF81" s="66">
        <v>0</v>
      </c>
      <c r="BG81" s="66">
        <v>0</v>
      </c>
      <c r="BH81" s="66">
        <v>0</v>
      </c>
      <c r="BI81" s="66">
        <v>0</v>
      </c>
      <c r="BJ81" s="66">
        <v>0</v>
      </c>
      <c r="BK81" s="66">
        <v>0</v>
      </c>
      <c r="BL81" s="66">
        <v>0</v>
      </c>
      <c r="BM81" s="66">
        <v>0</v>
      </c>
      <c r="BN81" s="66">
        <v>0</v>
      </c>
      <c r="BO81" s="66">
        <v>0</v>
      </c>
      <c r="BP81" s="68"/>
      <c r="BQ81" s="27" t="s">
        <v>43</v>
      </c>
      <c r="BR81" s="66"/>
      <c r="BS81" s="66"/>
      <c r="BT81" s="66"/>
      <c r="BU81" s="66"/>
      <c r="BV81" s="66"/>
      <c r="BW81" s="68"/>
      <c r="BX81" s="27" t="s">
        <v>43</v>
      </c>
      <c r="BY81" s="66"/>
      <c r="BZ81" s="66"/>
      <c r="CA81" s="66"/>
      <c r="CB81" s="66"/>
      <c r="CC81" s="66"/>
      <c r="CD81" s="68"/>
      <c r="CE81" s="27" t="s">
        <v>43</v>
      </c>
      <c r="CF81" s="66"/>
      <c r="CG81" s="66"/>
      <c r="CH81" s="66"/>
      <c r="CI81" s="68"/>
      <c r="CJ81" s="27" t="s">
        <v>43</v>
      </c>
      <c r="CK81" s="66">
        <v>-11.474879749999999</v>
      </c>
      <c r="CL81" s="66">
        <v>-158.05471169999998</v>
      </c>
      <c r="CM81" s="68"/>
      <c r="CN81" s="27" t="s">
        <v>190</v>
      </c>
      <c r="CO81" s="66">
        <v>0</v>
      </c>
      <c r="CP81" s="66">
        <v>0</v>
      </c>
      <c r="CQ81" s="66">
        <v>0</v>
      </c>
      <c r="CR81" s="66">
        <v>0</v>
      </c>
      <c r="CS81" s="66"/>
      <c r="CT81" s="66">
        <v>0</v>
      </c>
      <c r="CU81" s="66">
        <v>0</v>
      </c>
      <c r="CV81" s="66">
        <v>0</v>
      </c>
      <c r="CW81" s="66">
        <v>0</v>
      </c>
      <c r="CX81" s="66">
        <v>0</v>
      </c>
      <c r="CY81" s="66">
        <v>0</v>
      </c>
      <c r="CZ81" s="66">
        <v>-374</v>
      </c>
      <c r="DA81" s="66">
        <v>-462</v>
      </c>
      <c r="DB81" s="66">
        <v>-276</v>
      </c>
      <c r="DC81" s="66">
        <v>-91</v>
      </c>
      <c r="DD81" s="66">
        <v>148</v>
      </c>
      <c r="DE81" s="66">
        <v>84</v>
      </c>
      <c r="DF81" s="66">
        <v>-366</v>
      </c>
      <c r="DG81" s="66">
        <v>-234</v>
      </c>
      <c r="DH81" s="66">
        <v>-211</v>
      </c>
      <c r="DI81" s="66">
        <v>51</v>
      </c>
      <c r="DJ81" s="106"/>
      <c r="DK81" s="27" t="s">
        <v>190</v>
      </c>
      <c r="DL81" s="66">
        <v>0</v>
      </c>
      <c r="DM81" s="66">
        <v>0</v>
      </c>
      <c r="DN81" s="66">
        <v>0</v>
      </c>
      <c r="DO81" s="66">
        <v>0</v>
      </c>
      <c r="DP81" s="66"/>
      <c r="DQ81" s="66">
        <v>0</v>
      </c>
      <c r="DR81" s="66">
        <v>0</v>
      </c>
      <c r="DS81" s="66">
        <v>0</v>
      </c>
      <c r="DT81" s="66">
        <v>0</v>
      </c>
      <c r="DU81" s="66">
        <v>0</v>
      </c>
      <c r="DV81" s="66">
        <v>0</v>
      </c>
      <c r="DW81" s="66">
        <v>0</v>
      </c>
      <c r="DX81" s="66">
        <v>0</v>
      </c>
      <c r="DY81" s="66">
        <v>0</v>
      </c>
      <c r="DZ81" s="66">
        <v>0</v>
      </c>
      <c r="EA81" s="66">
        <v>0</v>
      </c>
      <c r="EB81" s="66">
        <v>0</v>
      </c>
      <c r="EC81" s="66">
        <v>0</v>
      </c>
      <c r="ED81" s="66">
        <v>0</v>
      </c>
      <c r="EE81" s="66">
        <v>0</v>
      </c>
      <c r="EF81" s="66">
        <v>0</v>
      </c>
      <c r="EG81" s="106"/>
      <c r="EH81" s="27" t="s">
        <v>190</v>
      </c>
      <c r="EI81" s="66">
        <v>-152.48417028937862</v>
      </c>
      <c r="EJ81" s="66">
        <v>-924.35261181283374</v>
      </c>
      <c r="EK81" s="66">
        <v>-711.68651308928384</v>
      </c>
      <c r="EL81" s="66">
        <v>230.02315903157262</v>
      </c>
      <c r="EM81" s="66">
        <v>-394.1030318771605</v>
      </c>
      <c r="EN81" s="66">
        <v>-4840.7209999999995</v>
      </c>
      <c r="EO81" s="66">
        <v>-4474.0789999999997</v>
      </c>
      <c r="EP81" s="66">
        <v>-644.71600000000001</v>
      </c>
      <c r="EQ81" s="66">
        <v>0</v>
      </c>
      <c r="ER81" s="66">
        <v>0</v>
      </c>
      <c r="ES81" s="66">
        <v>0</v>
      </c>
      <c r="ET81" s="66">
        <v>0</v>
      </c>
      <c r="EU81" s="66">
        <v>0</v>
      </c>
      <c r="EV81" s="66">
        <v>0</v>
      </c>
      <c r="EW81" s="66">
        <v>0</v>
      </c>
      <c r="EX81" s="66">
        <v>0</v>
      </c>
      <c r="EY81" s="66">
        <v>0</v>
      </c>
      <c r="EZ81" s="66">
        <v>0</v>
      </c>
      <c r="FA81" s="66">
        <v>0</v>
      </c>
      <c r="FB81" s="66">
        <v>0</v>
      </c>
      <c r="FC81" s="68"/>
      <c r="FD81" s="27" t="s">
        <v>190</v>
      </c>
      <c r="FE81" s="66"/>
      <c r="FF81" s="66"/>
      <c r="FG81" s="66"/>
      <c r="FH81" s="66"/>
      <c r="FI81" s="66"/>
      <c r="FJ81" s="68"/>
      <c r="FK81" s="27" t="s">
        <v>190</v>
      </c>
      <c r="FL81" s="66"/>
      <c r="FM81" s="66"/>
      <c r="FN81" s="66"/>
      <c r="FO81" s="66"/>
      <c r="FP81" s="66"/>
      <c r="FQ81" s="68"/>
      <c r="FR81" s="27" t="s">
        <v>190</v>
      </c>
      <c r="FS81" s="66"/>
      <c r="FT81" s="66"/>
      <c r="FU81" s="66"/>
      <c r="FV81" s="68"/>
      <c r="FW81" s="27" t="s">
        <v>190</v>
      </c>
      <c r="FX81" s="66">
        <v>-11.474879749999999</v>
      </c>
      <c r="FY81" s="66">
        <v>-158.05471169999998</v>
      </c>
    </row>
    <row r="82" spans="1:206" ht="15.5">
      <c r="A82" s="132" t="s">
        <v>299</v>
      </c>
      <c r="B82" s="131">
        <v>-93</v>
      </c>
      <c r="C82" s="131">
        <v>-563</v>
      </c>
      <c r="D82" s="131">
        <v>-459</v>
      </c>
      <c r="E82" s="131">
        <v>-327</v>
      </c>
      <c r="F82" s="131">
        <v>-177</v>
      </c>
      <c r="G82" s="131">
        <v>-780</v>
      </c>
      <c r="H82" s="131">
        <v>-588</v>
      </c>
      <c r="I82" s="131">
        <v>-387</v>
      </c>
      <c r="J82" s="131">
        <v>-189</v>
      </c>
      <c r="K82" s="131">
        <v>-737</v>
      </c>
      <c r="L82" s="131">
        <v>-539</v>
      </c>
      <c r="M82" s="131">
        <v>0</v>
      </c>
      <c r="N82" s="131">
        <v>0</v>
      </c>
      <c r="O82" s="131">
        <v>0</v>
      </c>
      <c r="P82" s="131">
        <v>0</v>
      </c>
      <c r="Q82" s="131">
        <v>0</v>
      </c>
      <c r="R82" s="131">
        <v>0</v>
      </c>
      <c r="S82" s="131">
        <v>0</v>
      </c>
      <c r="T82" s="131">
        <v>0</v>
      </c>
      <c r="U82" s="131">
        <v>0</v>
      </c>
      <c r="V82" s="131">
        <v>0</v>
      </c>
      <c r="W82" s="106"/>
      <c r="X82" s="132" t="s">
        <v>299</v>
      </c>
      <c r="Y82" s="131"/>
      <c r="Z82" s="131"/>
      <c r="AA82" s="131"/>
      <c r="AB82" s="131">
        <v>0</v>
      </c>
      <c r="AC82" s="131">
        <v>0</v>
      </c>
      <c r="AD82" s="131">
        <v>-170</v>
      </c>
      <c r="AE82" s="131">
        <v>-170</v>
      </c>
      <c r="AF82" s="131">
        <v>-170</v>
      </c>
      <c r="AG82" s="131">
        <v>-86</v>
      </c>
      <c r="AH82" s="131">
        <v>-788</v>
      </c>
      <c r="AI82" s="131">
        <v>-621.72500000000002</v>
      </c>
      <c r="AJ82" s="131">
        <v>0</v>
      </c>
      <c r="AK82" s="131">
        <v>0</v>
      </c>
      <c r="AL82" s="131">
        <v>0</v>
      </c>
      <c r="AM82" s="131">
        <v>0</v>
      </c>
      <c r="AN82" s="131">
        <v>0</v>
      </c>
      <c r="AO82" s="131">
        <v>0</v>
      </c>
      <c r="AP82" s="131">
        <v>0</v>
      </c>
      <c r="AQ82" s="131">
        <v>0</v>
      </c>
      <c r="AR82" s="131">
        <v>0</v>
      </c>
      <c r="AS82" s="131">
        <v>0</v>
      </c>
      <c r="AT82" s="106"/>
      <c r="AU82" s="132" t="s">
        <v>299</v>
      </c>
      <c r="AV82" s="131">
        <v>-6603.4361324279134</v>
      </c>
      <c r="AW82" s="131">
        <v>-44786.28593608451</v>
      </c>
      <c r="AX82" s="131">
        <v>-36916.359072876221</v>
      </c>
      <c r="AY82" s="131">
        <v>-27066.079896247604</v>
      </c>
      <c r="AZ82" s="131">
        <v>-15291.753437509144</v>
      </c>
      <c r="BA82" s="131">
        <v>-67009.186000000002</v>
      </c>
      <c r="BB82" s="131">
        <v>-49738.499000000003</v>
      </c>
      <c r="BC82" s="131">
        <v>-32901.908000000003</v>
      </c>
      <c r="BD82" s="131">
        <v>-16816.866000000002</v>
      </c>
      <c r="BE82" s="131">
        <v>-71544.790999999997</v>
      </c>
      <c r="BF82" s="131">
        <v>-53496.794000000002</v>
      </c>
      <c r="BG82" s="131">
        <v>0</v>
      </c>
      <c r="BH82" s="131">
        <v>0</v>
      </c>
      <c r="BI82" s="131">
        <v>0</v>
      </c>
      <c r="BJ82" s="131">
        <v>0</v>
      </c>
      <c r="BK82" s="131">
        <v>0</v>
      </c>
      <c r="BL82" s="131">
        <v>0</v>
      </c>
      <c r="BM82" s="131">
        <v>0</v>
      </c>
      <c r="BN82" s="131">
        <v>0</v>
      </c>
      <c r="BO82" s="131">
        <v>0</v>
      </c>
      <c r="BP82" s="68"/>
      <c r="BQ82" s="132" t="s">
        <v>299</v>
      </c>
      <c r="BR82" s="131"/>
      <c r="BS82" s="131"/>
      <c r="BT82" s="131"/>
      <c r="BU82" s="131"/>
      <c r="BV82" s="131"/>
      <c r="BW82" s="68"/>
      <c r="BX82" s="132" t="s">
        <v>299</v>
      </c>
      <c r="BY82" s="131"/>
      <c r="BZ82" s="131"/>
      <c r="CA82" s="131"/>
      <c r="CB82" s="131"/>
      <c r="CC82" s="131"/>
      <c r="CD82" s="68"/>
      <c r="CE82" s="132" t="s">
        <v>299</v>
      </c>
      <c r="CF82" s="131"/>
      <c r="CG82" s="131"/>
      <c r="CH82" s="131"/>
      <c r="CI82" s="68"/>
      <c r="CJ82" s="132" t="s">
        <v>299</v>
      </c>
      <c r="CK82" s="131">
        <v>-627.41383855000004</v>
      </c>
      <c r="CL82" s="131">
        <v>-217.58294235000002</v>
      </c>
      <c r="CM82" s="68"/>
      <c r="CN82" s="132" t="s">
        <v>96</v>
      </c>
      <c r="CO82" s="131">
        <v>-93</v>
      </c>
      <c r="CP82" s="131">
        <v>-563</v>
      </c>
      <c r="CQ82" s="131">
        <v>-459</v>
      </c>
      <c r="CR82" s="131">
        <v>-327</v>
      </c>
      <c r="CS82" s="131">
        <v>-177</v>
      </c>
      <c r="CT82" s="131">
        <v>-780</v>
      </c>
      <c r="CU82" s="131">
        <v>-588</v>
      </c>
      <c r="CV82" s="131">
        <v>-387</v>
      </c>
      <c r="CW82" s="131">
        <v>-189</v>
      </c>
      <c r="CX82" s="131">
        <v>-737</v>
      </c>
      <c r="CY82" s="131">
        <v>-539</v>
      </c>
      <c r="CZ82" s="131">
        <v>0</v>
      </c>
      <c r="DA82" s="131">
        <v>0</v>
      </c>
      <c r="DB82" s="131">
        <v>0</v>
      </c>
      <c r="DC82" s="131">
        <v>0</v>
      </c>
      <c r="DD82" s="131">
        <v>0</v>
      </c>
      <c r="DE82" s="131">
        <v>0</v>
      </c>
      <c r="DF82" s="131">
        <v>0</v>
      </c>
      <c r="DG82" s="131">
        <v>0</v>
      </c>
      <c r="DH82" s="131">
        <v>0</v>
      </c>
      <c r="DI82" s="131">
        <v>0</v>
      </c>
      <c r="DJ82" s="106"/>
      <c r="DK82" s="132" t="s">
        <v>96</v>
      </c>
      <c r="DL82" s="131">
        <v>0</v>
      </c>
      <c r="DM82" s="131">
        <v>0</v>
      </c>
      <c r="DN82" s="131">
        <v>0</v>
      </c>
      <c r="DO82" s="131">
        <v>0</v>
      </c>
      <c r="DP82" s="131">
        <v>0</v>
      </c>
      <c r="DQ82" s="131">
        <v>-170</v>
      </c>
      <c r="DR82" s="131">
        <v>-170</v>
      </c>
      <c r="DS82" s="131">
        <v>-170</v>
      </c>
      <c r="DT82" s="131">
        <v>-86</v>
      </c>
      <c r="DU82" s="131">
        <v>-788</v>
      </c>
      <c r="DV82" s="131">
        <v>-621.72500000000002</v>
      </c>
      <c r="DW82" s="131">
        <v>0</v>
      </c>
      <c r="DX82" s="131">
        <v>0</v>
      </c>
      <c r="DY82" s="131">
        <v>0</v>
      </c>
      <c r="DZ82" s="131">
        <v>0</v>
      </c>
      <c r="EA82" s="131">
        <v>0</v>
      </c>
      <c r="EB82" s="131">
        <v>0</v>
      </c>
      <c r="EC82" s="131">
        <v>0</v>
      </c>
      <c r="ED82" s="131">
        <v>0</v>
      </c>
      <c r="EE82" s="131">
        <v>0</v>
      </c>
      <c r="EF82" s="131">
        <v>0</v>
      </c>
      <c r="EG82" s="106"/>
      <c r="EH82" s="132" t="s">
        <v>96</v>
      </c>
      <c r="EI82" s="131">
        <v>-6603.4361324279134</v>
      </c>
      <c r="EJ82" s="131">
        <v>-44786.28593608451</v>
      </c>
      <c r="EK82" s="131">
        <v>-36916.359072876221</v>
      </c>
      <c r="EL82" s="131">
        <v>-27066.079896247604</v>
      </c>
      <c r="EM82" s="131">
        <v>-15291.753437509144</v>
      </c>
      <c r="EN82" s="131">
        <v>-67009.186000000002</v>
      </c>
      <c r="EO82" s="131">
        <v>-49738.499000000003</v>
      </c>
      <c r="EP82" s="131">
        <v>-32901.908000000003</v>
      </c>
      <c r="EQ82" s="131">
        <v>-16816.866000000002</v>
      </c>
      <c r="ER82" s="131">
        <v>-71544.790999999997</v>
      </c>
      <c r="ES82" s="131">
        <v>-53496.794000000002</v>
      </c>
      <c r="ET82" s="131">
        <v>0</v>
      </c>
      <c r="EU82" s="131">
        <v>0</v>
      </c>
      <c r="EV82" s="131">
        <v>0</v>
      </c>
      <c r="EW82" s="131">
        <v>0</v>
      </c>
      <c r="EX82" s="131">
        <v>0</v>
      </c>
      <c r="EY82" s="131">
        <v>0</v>
      </c>
      <c r="EZ82" s="131">
        <v>0</v>
      </c>
      <c r="FA82" s="131">
        <v>0</v>
      </c>
      <c r="FB82" s="131">
        <v>0</v>
      </c>
      <c r="FC82" s="68"/>
      <c r="FD82" s="132" t="s">
        <v>96</v>
      </c>
      <c r="FE82" s="131"/>
      <c r="FF82" s="131"/>
      <c r="FG82" s="131"/>
      <c r="FH82" s="131"/>
      <c r="FI82" s="131"/>
      <c r="FJ82" s="68"/>
      <c r="FK82" s="132" t="s">
        <v>96</v>
      </c>
      <c r="FL82" s="131"/>
      <c r="FM82" s="131"/>
      <c r="FN82" s="131"/>
      <c r="FO82" s="131"/>
      <c r="FP82" s="131"/>
      <c r="FQ82" s="68"/>
      <c r="FR82" s="132" t="s">
        <v>96</v>
      </c>
      <c r="FS82" s="131"/>
      <c r="FT82" s="131"/>
      <c r="FU82" s="131"/>
      <c r="FV82" s="68"/>
      <c r="FW82" s="132" t="s">
        <v>96</v>
      </c>
      <c r="FX82" s="131">
        <v>-627.41383855000004</v>
      </c>
      <c r="FY82" s="131">
        <v>-217.58294235000002</v>
      </c>
    </row>
    <row r="83" spans="1:206" ht="15.5">
      <c r="A83" s="27" t="s">
        <v>32</v>
      </c>
      <c r="B83" s="66">
        <v>-37</v>
      </c>
      <c r="C83" s="66">
        <v>-222</v>
      </c>
      <c r="D83" s="66">
        <v>-195</v>
      </c>
      <c r="E83" s="66">
        <v>-217</v>
      </c>
      <c r="F83" s="66">
        <v>-80</v>
      </c>
      <c r="G83" s="66">
        <v>-254</v>
      </c>
      <c r="H83" s="66">
        <v>-129</v>
      </c>
      <c r="I83" s="66">
        <v>-81</v>
      </c>
      <c r="J83" s="66">
        <v>-23</v>
      </c>
      <c r="K83" s="66">
        <v>-95</v>
      </c>
      <c r="L83" s="66">
        <v>-72</v>
      </c>
      <c r="M83" s="66">
        <v>-47</v>
      </c>
      <c r="N83" s="66">
        <v>-22</v>
      </c>
      <c r="O83" s="66">
        <v>-111</v>
      </c>
      <c r="P83" s="66">
        <v>-106</v>
      </c>
      <c r="Q83" s="66">
        <v>-85</v>
      </c>
      <c r="R83" s="66">
        <v>-30</v>
      </c>
      <c r="S83" s="66">
        <v>-55</v>
      </c>
      <c r="T83" s="66">
        <v>-36</v>
      </c>
      <c r="U83" s="66">
        <v>-16</v>
      </c>
      <c r="V83" s="66">
        <v>-8</v>
      </c>
      <c r="W83" s="106"/>
      <c r="X83" s="27" t="s">
        <v>32</v>
      </c>
      <c r="Y83" s="66">
        <v>-9</v>
      </c>
      <c r="Z83" s="66">
        <v>-63</v>
      </c>
      <c r="AA83" s="66">
        <v>-48</v>
      </c>
      <c r="AB83" s="66">
        <v>-29</v>
      </c>
      <c r="AC83" s="66">
        <v>-8</v>
      </c>
      <c r="AD83" s="66">
        <v>11</v>
      </c>
      <c r="AE83" s="66">
        <v>20</v>
      </c>
      <c r="AF83" s="66">
        <v>31</v>
      </c>
      <c r="AG83" s="66">
        <v>32</v>
      </c>
      <c r="AH83" s="66">
        <v>-93</v>
      </c>
      <c r="AI83" s="66">
        <v>-101.301</v>
      </c>
      <c r="AJ83" s="66">
        <v>-59</v>
      </c>
      <c r="AK83" s="66">
        <v>-87</v>
      </c>
      <c r="AL83" s="66">
        <v>-224</v>
      </c>
      <c r="AM83" s="66">
        <v>-9</v>
      </c>
      <c r="AN83" s="66">
        <v>-9</v>
      </c>
      <c r="AO83" s="66">
        <v>-9</v>
      </c>
      <c r="AP83" s="66">
        <v>-45.237000000000002</v>
      </c>
      <c r="AQ83" s="66">
        <v>-25</v>
      </c>
      <c r="AR83" s="66">
        <v>-16.626000000000001</v>
      </c>
      <c r="AS83" s="66">
        <v>-37</v>
      </c>
      <c r="AT83" s="106"/>
      <c r="AU83" s="27" t="s">
        <v>32</v>
      </c>
      <c r="AV83" s="66">
        <v>-627.47336618891336</v>
      </c>
      <c r="AW83" s="66">
        <v>-1998.6629474383476</v>
      </c>
      <c r="AX83" s="66">
        <v>-1389.8226130977002</v>
      </c>
      <c r="AY83" s="66">
        <v>-1121.5694136833497</v>
      </c>
      <c r="AZ83" s="66">
        <v>-573.03537911202727</v>
      </c>
      <c r="BA83" s="66">
        <v>-3885.768</v>
      </c>
      <c r="BB83" s="66">
        <v>-2914.518</v>
      </c>
      <c r="BC83" s="66">
        <v>-2148.7550000000001</v>
      </c>
      <c r="BD83" s="66">
        <v>-847.18200000000002</v>
      </c>
      <c r="BE83" s="66">
        <v>-16393.945</v>
      </c>
      <c r="BF83" s="66">
        <v>-2066.877</v>
      </c>
      <c r="BG83" s="66">
        <v>0</v>
      </c>
      <c r="BH83" s="66">
        <v>0</v>
      </c>
      <c r="BI83" s="66">
        <v>0</v>
      </c>
      <c r="BJ83" s="66">
        <v>0</v>
      </c>
      <c r="BK83" s="66">
        <v>0</v>
      </c>
      <c r="BL83" s="66">
        <v>0</v>
      </c>
      <c r="BM83" s="66">
        <v>0</v>
      </c>
      <c r="BN83" s="66">
        <v>0</v>
      </c>
      <c r="BO83" s="66">
        <v>0</v>
      </c>
      <c r="BP83" s="68"/>
      <c r="BQ83" s="27" t="s">
        <v>32</v>
      </c>
      <c r="BR83" s="66">
        <v>-1.9245350000001125</v>
      </c>
      <c r="BS83" s="66">
        <v>-1</v>
      </c>
      <c r="BT83" s="66">
        <v>0</v>
      </c>
      <c r="BU83" s="66">
        <v>0</v>
      </c>
      <c r="BV83" s="66">
        <v>0</v>
      </c>
      <c r="BW83" s="68"/>
      <c r="BX83" s="27" t="s">
        <v>32</v>
      </c>
      <c r="BY83" s="66">
        <v>-2.5122000000010303</v>
      </c>
      <c r="BZ83" s="66">
        <v>-1</v>
      </c>
      <c r="CA83" s="66">
        <v>-1</v>
      </c>
      <c r="CB83" s="66">
        <v>0</v>
      </c>
      <c r="CC83" s="66">
        <v>0</v>
      </c>
      <c r="CD83" s="68"/>
      <c r="CE83" s="27" t="s">
        <v>32</v>
      </c>
      <c r="CF83" s="66">
        <v>-2.2456700000000325</v>
      </c>
      <c r="CG83" s="66">
        <v>-4</v>
      </c>
      <c r="CH83" s="66">
        <v>0</v>
      </c>
      <c r="CI83" s="68"/>
      <c r="CJ83" s="27" t="s">
        <v>32</v>
      </c>
      <c r="CK83" s="66">
        <v>-32.132103300000587</v>
      </c>
      <c r="CL83" s="66">
        <v>-2.3571771000005874</v>
      </c>
      <c r="CM83" s="68"/>
      <c r="CN83" s="27" t="s">
        <v>65</v>
      </c>
      <c r="CO83" s="66">
        <v>-37</v>
      </c>
      <c r="CP83" s="66">
        <v>-222</v>
      </c>
      <c r="CQ83" s="66">
        <v>-195</v>
      </c>
      <c r="CR83" s="66">
        <v>-217</v>
      </c>
      <c r="CS83" s="66">
        <v>-80</v>
      </c>
      <c r="CT83" s="66">
        <v>-254</v>
      </c>
      <c r="CU83" s="66">
        <v>-129</v>
      </c>
      <c r="CV83" s="66">
        <v>-81</v>
      </c>
      <c r="CW83" s="66">
        <v>-23</v>
      </c>
      <c r="CX83" s="66">
        <v>-95</v>
      </c>
      <c r="CY83" s="66">
        <v>-72</v>
      </c>
      <c r="CZ83" s="66">
        <v>-47</v>
      </c>
      <c r="DA83" s="66">
        <v>-22</v>
      </c>
      <c r="DB83" s="66">
        <v>-111</v>
      </c>
      <c r="DC83" s="66">
        <v>-106</v>
      </c>
      <c r="DD83" s="66">
        <v>-85</v>
      </c>
      <c r="DE83" s="66">
        <v>-30</v>
      </c>
      <c r="DF83" s="66">
        <v>-55</v>
      </c>
      <c r="DG83" s="66">
        <v>-36</v>
      </c>
      <c r="DH83" s="66">
        <v>-16</v>
      </c>
      <c r="DI83" s="66">
        <v>-8</v>
      </c>
      <c r="DJ83" s="106"/>
      <c r="DK83" s="27" t="s">
        <v>65</v>
      </c>
      <c r="DL83" s="66">
        <v>-9</v>
      </c>
      <c r="DM83" s="66">
        <v>-63</v>
      </c>
      <c r="DN83" s="66">
        <v>-48</v>
      </c>
      <c r="DO83" s="66">
        <v>-29</v>
      </c>
      <c r="DP83" s="66">
        <v>-8</v>
      </c>
      <c r="DQ83" s="66">
        <v>11</v>
      </c>
      <c r="DR83" s="66">
        <v>20</v>
      </c>
      <c r="DS83" s="66">
        <v>31</v>
      </c>
      <c r="DT83" s="66">
        <v>32</v>
      </c>
      <c r="DU83" s="66">
        <v>-93</v>
      </c>
      <c r="DV83" s="66">
        <v>-101.301</v>
      </c>
      <c r="DW83" s="66">
        <v>-59</v>
      </c>
      <c r="DX83" s="66">
        <v>-87</v>
      </c>
      <c r="DY83" s="66">
        <v>-224</v>
      </c>
      <c r="DZ83" s="66">
        <v>-9</v>
      </c>
      <c r="EA83" s="66">
        <v>-9</v>
      </c>
      <c r="EB83" s="66">
        <v>-9</v>
      </c>
      <c r="EC83" s="66">
        <v>-45.237000000000002</v>
      </c>
      <c r="ED83" s="66">
        <v>-25</v>
      </c>
      <c r="EE83" s="66">
        <v>-16.626000000000001</v>
      </c>
      <c r="EF83" s="66">
        <v>-37</v>
      </c>
      <c r="EG83" s="106"/>
      <c r="EH83" s="27" t="s">
        <v>65</v>
      </c>
      <c r="EI83" s="66">
        <v>-627.47336618891336</v>
      </c>
      <c r="EJ83" s="66">
        <v>-1998.6629474383476</v>
      </c>
      <c r="EK83" s="66">
        <v>-1389.8226130977002</v>
      </c>
      <c r="EL83" s="66">
        <v>-1121.5694136833497</v>
      </c>
      <c r="EM83" s="66">
        <v>-573.03537911202727</v>
      </c>
      <c r="EN83" s="66">
        <v>-3885.768</v>
      </c>
      <c r="EO83" s="66">
        <v>-2914.518</v>
      </c>
      <c r="EP83" s="66">
        <v>-2148.7550000000001</v>
      </c>
      <c r="EQ83" s="66">
        <v>-847.18200000000002</v>
      </c>
      <c r="ER83" s="66">
        <v>-16393.945</v>
      </c>
      <c r="ES83" s="66">
        <v>-2066.877</v>
      </c>
      <c r="ET83" s="66">
        <v>0</v>
      </c>
      <c r="EU83" s="66">
        <v>0</v>
      </c>
      <c r="EV83" s="66">
        <v>0</v>
      </c>
      <c r="EW83" s="66">
        <v>0</v>
      </c>
      <c r="EX83" s="66">
        <v>0</v>
      </c>
      <c r="EY83" s="66">
        <v>0</v>
      </c>
      <c r="EZ83" s="66">
        <v>0</v>
      </c>
      <c r="FA83" s="66">
        <v>0</v>
      </c>
      <c r="FB83" s="66">
        <v>0</v>
      </c>
      <c r="FC83" s="68"/>
      <c r="FD83" s="27" t="s">
        <v>65</v>
      </c>
      <c r="FE83" s="66">
        <v>-1.9245350000001125</v>
      </c>
      <c r="FF83" s="66">
        <v>-1</v>
      </c>
      <c r="FG83" s="66">
        <v>0</v>
      </c>
      <c r="FH83" s="66">
        <v>0</v>
      </c>
      <c r="FI83" s="66">
        <v>0</v>
      </c>
      <c r="FJ83" s="68"/>
      <c r="FK83" s="27" t="s">
        <v>65</v>
      </c>
      <c r="FL83" s="66">
        <v>-2.5122000000010303</v>
      </c>
      <c r="FM83" s="66">
        <v>-1</v>
      </c>
      <c r="FN83" s="66">
        <v>-1</v>
      </c>
      <c r="FO83" s="66">
        <v>0</v>
      </c>
      <c r="FP83" s="66">
        <v>0</v>
      </c>
      <c r="FQ83" s="68"/>
      <c r="FR83" s="27" t="s">
        <v>65</v>
      </c>
      <c r="FS83" s="66">
        <v>-2.2456700000000325</v>
      </c>
      <c r="FT83" s="66">
        <v>-4</v>
      </c>
      <c r="FU83" s="66">
        <v>0</v>
      </c>
      <c r="FV83" s="68"/>
      <c r="FW83" s="27" t="s">
        <v>65</v>
      </c>
      <c r="FX83" s="66">
        <v>-32.132103300000587</v>
      </c>
      <c r="FY83" s="66">
        <v>-2.3571771000005874</v>
      </c>
    </row>
    <row r="84" spans="1:206" ht="15.5">
      <c r="A84" s="132"/>
      <c r="B84" s="131"/>
      <c r="C84" s="131"/>
      <c r="D84" s="131"/>
      <c r="E84" s="131"/>
      <c r="F84" s="131"/>
      <c r="G84" s="131">
        <v>0</v>
      </c>
      <c r="H84" s="131">
        <v>0</v>
      </c>
      <c r="I84" s="131">
        <v>0</v>
      </c>
      <c r="J84" s="131">
        <v>0</v>
      </c>
      <c r="K84" s="131">
        <v>0</v>
      </c>
      <c r="L84" s="131">
        <v>0</v>
      </c>
      <c r="M84" s="131">
        <v>0</v>
      </c>
      <c r="N84" s="131">
        <v>0</v>
      </c>
      <c r="O84" s="131">
        <v>0</v>
      </c>
      <c r="P84" s="131">
        <v>0</v>
      </c>
      <c r="Q84" s="131">
        <v>0</v>
      </c>
      <c r="R84" s="131">
        <v>0</v>
      </c>
      <c r="S84" s="131">
        <v>0</v>
      </c>
      <c r="T84" s="131">
        <v>0</v>
      </c>
      <c r="U84" s="131">
        <v>0</v>
      </c>
      <c r="V84" s="131">
        <v>0</v>
      </c>
      <c r="W84" s="106"/>
      <c r="X84" s="132"/>
      <c r="Y84" s="131"/>
      <c r="Z84" s="131"/>
      <c r="AA84" s="131"/>
      <c r="AB84" s="131"/>
      <c r="AC84" s="131"/>
      <c r="AD84" s="131">
        <v>0</v>
      </c>
      <c r="AE84" s="131">
        <v>0</v>
      </c>
      <c r="AF84" s="131">
        <v>0</v>
      </c>
      <c r="AG84" s="131">
        <v>0</v>
      </c>
      <c r="AH84" s="131">
        <v>0</v>
      </c>
      <c r="AI84" s="131">
        <v>0</v>
      </c>
      <c r="AJ84" s="131">
        <v>0</v>
      </c>
      <c r="AK84" s="131">
        <v>0</v>
      </c>
      <c r="AL84" s="131">
        <v>0</v>
      </c>
      <c r="AM84" s="131">
        <v>0</v>
      </c>
      <c r="AN84" s="131">
        <v>0</v>
      </c>
      <c r="AO84" s="131">
        <v>0</v>
      </c>
      <c r="AP84" s="131">
        <v>0</v>
      </c>
      <c r="AQ84" s="131">
        <v>0</v>
      </c>
      <c r="AR84" s="131">
        <v>0</v>
      </c>
      <c r="AS84" s="131">
        <v>0</v>
      </c>
      <c r="AT84" s="106"/>
      <c r="AU84" s="132" t="s">
        <v>355</v>
      </c>
      <c r="AV84" s="131"/>
      <c r="AW84" s="131"/>
      <c r="AX84" s="131"/>
      <c r="AY84" s="131"/>
      <c r="AZ84" s="131"/>
      <c r="BA84" s="131">
        <v>-40703.999000000003</v>
      </c>
      <c r="BB84" s="131">
        <v>0</v>
      </c>
      <c r="BC84" s="131">
        <v>0</v>
      </c>
      <c r="BD84" s="131">
        <v>0</v>
      </c>
      <c r="BE84" s="131">
        <v>0</v>
      </c>
      <c r="BF84" s="131">
        <v>0</v>
      </c>
      <c r="BG84" s="131">
        <v>0</v>
      </c>
      <c r="BH84" s="131">
        <v>0</v>
      </c>
      <c r="BI84" s="131">
        <v>0</v>
      </c>
      <c r="BJ84" s="131">
        <v>0</v>
      </c>
      <c r="BK84" s="131">
        <v>0</v>
      </c>
      <c r="BL84" s="131">
        <v>0</v>
      </c>
      <c r="BM84" s="131">
        <v>0</v>
      </c>
      <c r="BN84" s="131">
        <v>0</v>
      </c>
      <c r="BO84" s="131">
        <v>0</v>
      </c>
      <c r="BP84" s="68"/>
      <c r="BQ84" s="132" t="s">
        <v>355</v>
      </c>
      <c r="BR84" s="131"/>
      <c r="BS84" s="131"/>
      <c r="BT84" s="131"/>
      <c r="BU84" s="131"/>
      <c r="BV84" s="131"/>
      <c r="BW84" s="68"/>
      <c r="BX84" s="132" t="s">
        <v>355</v>
      </c>
      <c r="BY84" s="131"/>
      <c r="BZ84" s="131"/>
      <c r="CA84" s="131"/>
      <c r="CB84" s="131"/>
      <c r="CC84" s="131"/>
      <c r="CD84" s="68"/>
      <c r="CE84" s="132" t="s">
        <v>355</v>
      </c>
      <c r="CF84" s="131"/>
      <c r="CG84" s="131"/>
      <c r="CH84" s="131"/>
      <c r="CI84" s="68"/>
      <c r="CJ84" s="132" t="s">
        <v>355</v>
      </c>
      <c r="CK84" s="131"/>
      <c r="CL84" s="131"/>
      <c r="CM84" s="68"/>
      <c r="CN84" s="132"/>
      <c r="CO84" s="131">
        <v>0</v>
      </c>
      <c r="CP84" s="131">
        <v>0</v>
      </c>
      <c r="CQ84" s="131">
        <v>0</v>
      </c>
      <c r="CR84" s="131">
        <v>0</v>
      </c>
      <c r="CS84" s="131"/>
      <c r="CT84" s="131">
        <v>0</v>
      </c>
      <c r="CU84" s="131">
        <v>0</v>
      </c>
      <c r="CV84" s="131">
        <v>0</v>
      </c>
      <c r="CW84" s="131">
        <v>0</v>
      </c>
      <c r="CX84" s="131">
        <v>0</v>
      </c>
      <c r="CY84" s="131">
        <v>0</v>
      </c>
      <c r="CZ84" s="131">
        <v>0</v>
      </c>
      <c r="DA84" s="131">
        <v>0</v>
      </c>
      <c r="DB84" s="131">
        <v>0</v>
      </c>
      <c r="DC84" s="131">
        <v>0</v>
      </c>
      <c r="DD84" s="131">
        <v>0</v>
      </c>
      <c r="DE84" s="131">
        <v>0</v>
      </c>
      <c r="DF84" s="131">
        <v>0</v>
      </c>
      <c r="DG84" s="131">
        <v>0</v>
      </c>
      <c r="DH84" s="131">
        <v>0</v>
      </c>
      <c r="DI84" s="131">
        <v>0</v>
      </c>
      <c r="DJ84" s="106"/>
      <c r="DK84" s="132"/>
      <c r="DL84" s="131">
        <v>0</v>
      </c>
      <c r="DM84" s="131">
        <v>0</v>
      </c>
      <c r="DN84" s="131">
        <v>0</v>
      </c>
      <c r="DO84" s="131">
        <v>0</v>
      </c>
      <c r="DP84" s="131"/>
      <c r="DQ84" s="131">
        <v>0</v>
      </c>
      <c r="DR84" s="131">
        <v>0</v>
      </c>
      <c r="DS84" s="131">
        <v>0</v>
      </c>
      <c r="DT84" s="131">
        <v>0</v>
      </c>
      <c r="DU84" s="131">
        <v>0</v>
      </c>
      <c r="DV84" s="131">
        <v>0</v>
      </c>
      <c r="DW84" s="131">
        <v>0</v>
      </c>
      <c r="DX84" s="131">
        <v>0</v>
      </c>
      <c r="DY84" s="131">
        <v>0</v>
      </c>
      <c r="DZ84" s="131">
        <v>0</v>
      </c>
      <c r="EA84" s="131">
        <v>0</v>
      </c>
      <c r="EB84" s="131">
        <v>0</v>
      </c>
      <c r="EC84" s="131">
        <v>0</v>
      </c>
      <c r="ED84" s="131">
        <v>0</v>
      </c>
      <c r="EE84" s="131">
        <v>0</v>
      </c>
      <c r="EF84" s="131">
        <v>0</v>
      </c>
      <c r="EG84" s="106"/>
      <c r="EH84" s="132" t="s">
        <v>356</v>
      </c>
      <c r="EI84" s="131">
        <v>0</v>
      </c>
      <c r="EJ84" s="131">
        <v>0</v>
      </c>
      <c r="EK84" s="131">
        <v>0</v>
      </c>
      <c r="EL84" s="131">
        <v>0</v>
      </c>
      <c r="EM84" s="131"/>
      <c r="EN84" s="131">
        <v>-40703.999000000003</v>
      </c>
      <c r="EO84" s="131">
        <v>0</v>
      </c>
      <c r="EP84" s="131">
        <v>0</v>
      </c>
      <c r="EQ84" s="131">
        <v>0</v>
      </c>
      <c r="ER84" s="131">
        <v>0</v>
      </c>
      <c r="ES84" s="131">
        <v>0</v>
      </c>
      <c r="ET84" s="131">
        <v>0</v>
      </c>
      <c r="EU84" s="131">
        <v>0</v>
      </c>
      <c r="EV84" s="131">
        <v>0</v>
      </c>
      <c r="EW84" s="131">
        <v>0</v>
      </c>
      <c r="EX84" s="131">
        <v>0</v>
      </c>
      <c r="EY84" s="131">
        <v>0</v>
      </c>
      <c r="EZ84" s="131">
        <v>0</v>
      </c>
      <c r="FA84" s="131">
        <v>0</v>
      </c>
      <c r="FB84" s="131">
        <v>0</v>
      </c>
      <c r="FC84" s="68"/>
      <c r="FD84" s="132" t="s">
        <v>356</v>
      </c>
      <c r="FE84" s="131"/>
      <c r="FF84" s="131"/>
      <c r="FG84" s="131"/>
      <c r="FH84" s="131"/>
      <c r="FI84" s="131"/>
      <c r="FJ84" s="68"/>
      <c r="FK84" s="132" t="s">
        <v>356</v>
      </c>
      <c r="FL84" s="131"/>
      <c r="FM84" s="131"/>
      <c r="FN84" s="131"/>
      <c r="FO84" s="131"/>
      <c r="FP84" s="131"/>
      <c r="FQ84" s="68"/>
      <c r="FR84" s="132" t="s">
        <v>356</v>
      </c>
      <c r="FS84" s="131"/>
      <c r="FT84" s="131"/>
      <c r="FU84" s="131"/>
      <c r="FV84" s="68"/>
      <c r="FW84" s="132" t="s">
        <v>356</v>
      </c>
      <c r="FX84" s="131"/>
      <c r="FY84" s="131"/>
    </row>
    <row r="85" spans="1:206" ht="15.5">
      <c r="A85" s="134" t="s">
        <v>44</v>
      </c>
      <c r="B85" s="136">
        <v>-277</v>
      </c>
      <c r="C85" s="136">
        <v>-935</v>
      </c>
      <c r="D85" s="136">
        <v>-693</v>
      </c>
      <c r="E85" s="136">
        <v>-492</v>
      </c>
      <c r="F85" s="136">
        <v>-197</v>
      </c>
      <c r="G85" s="136">
        <v>-603</v>
      </c>
      <c r="H85" s="136">
        <v>-324</v>
      </c>
      <c r="I85" s="136">
        <v>-128</v>
      </c>
      <c r="J85" s="136">
        <v>-77</v>
      </c>
      <c r="K85" s="136">
        <v>-1653</v>
      </c>
      <c r="L85" s="136">
        <v>-1637</v>
      </c>
      <c r="M85" s="136">
        <v>-924</v>
      </c>
      <c r="N85" s="136">
        <v>-784</v>
      </c>
      <c r="O85" s="136">
        <v>-870</v>
      </c>
      <c r="P85" s="136">
        <v>-609</v>
      </c>
      <c r="Q85" s="136">
        <v>-299</v>
      </c>
      <c r="R85" s="136">
        <v>-164</v>
      </c>
      <c r="S85" s="136">
        <v>-1450</v>
      </c>
      <c r="T85" s="136">
        <v>-1128</v>
      </c>
      <c r="U85" s="136">
        <v>-860</v>
      </c>
      <c r="V85" s="136">
        <v>-288</v>
      </c>
      <c r="W85" s="106"/>
      <c r="X85" s="134" t="s">
        <v>44</v>
      </c>
      <c r="Y85" s="136">
        <v>18</v>
      </c>
      <c r="Z85" s="136">
        <v>146</v>
      </c>
      <c r="AA85" s="136">
        <v>115</v>
      </c>
      <c r="AB85" s="136">
        <v>92</v>
      </c>
      <c r="AC85" s="136">
        <v>47</v>
      </c>
      <c r="AD85" s="136">
        <v>107</v>
      </c>
      <c r="AE85" s="136">
        <v>39</v>
      </c>
      <c r="AF85" s="136">
        <v>4</v>
      </c>
      <c r="AG85" s="136">
        <v>-4</v>
      </c>
      <c r="AH85" s="136">
        <v>-324</v>
      </c>
      <c r="AI85" s="136">
        <v>-344.11399999999998</v>
      </c>
      <c r="AJ85" s="136">
        <v>-287</v>
      </c>
      <c r="AK85" s="136">
        <v>-222</v>
      </c>
      <c r="AL85" s="136">
        <v>-995</v>
      </c>
      <c r="AM85" s="136">
        <v>-632</v>
      </c>
      <c r="AN85" s="136">
        <v>-446</v>
      </c>
      <c r="AO85" s="136">
        <v>-241</v>
      </c>
      <c r="AP85" s="136">
        <v>-991.35799999999995</v>
      </c>
      <c r="AQ85" s="136">
        <v>-739</v>
      </c>
      <c r="AR85" s="136">
        <v>-493.35899999999998</v>
      </c>
      <c r="AS85" s="136">
        <v>-258</v>
      </c>
      <c r="AT85" s="106"/>
      <c r="AU85" s="134" t="s">
        <v>44</v>
      </c>
      <c r="AV85" s="136">
        <v>-7776.8438819279836</v>
      </c>
      <c r="AW85" s="136">
        <v>-47085.00182704613</v>
      </c>
      <c r="AX85" s="136">
        <v>-38203.464304815956</v>
      </c>
      <c r="AY85" s="136">
        <v>-27500.590570704044</v>
      </c>
      <c r="AZ85" s="136">
        <v>-15773.500014071407</v>
      </c>
      <c r="BA85" s="136">
        <v>-116224.05899999999</v>
      </c>
      <c r="BB85" s="136">
        <v>-57638.381999999998</v>
      </c>
      <c r="BC85" s="136">
        <v>-36245.283000000003</v>
      </c>
      <c r="BD85" s="136">
        <v>-18180.259999999998</v>
      </c>
      <c r="BE85" s="136">
        <v>-91702.952999999994</v>
      </c>
      <c r="BF85" s="136">
        <v>-58814.661</v>
      </c>
      <c r="BG85" s="136">
        <v>-36687.919999999998</v>
      </c>
      <c r="BH85" s="136">
        <v>-17789.082999999999</v>
      </c>
      <c r="BI85" s="136">
        <v>-54034.758000000002</v>
      </c>
      <c r="BJ85" s="136">
        <v>-36289.824000000001</v>
      </c>
      <c r="BK85" s="136">
        <v>-22106.366000000002</v>
      </c>
      <c r="BL85" s="136">
        <v>-10711.003000000001</v>
      </c>
      <c r="BM85" s="136">
        <v>-22172.874</v>
      </c>
      <c r="BN85" s="136">
        <v>-12901.950999999999</v>
      </c>
      <c r="BO85" s="136">
        <v>-2696.433</v>
      </c>
      <c r="BP85" s="71"/>
      <c r="BQ85" s="134" t="s">
        <v>44</v>
      </c>
      <c r="BR85" s="136">
        <v>36.928994999999887</v>
      </c>
      <c r="BS85" s="136">
        <v>28</v>
      </c>
      <c r="BT85" s="136">
        <v>0</v>
      </c>
      <c r="BU85" s="136">
        <v>0</v>
      </c>
      <c r="BV85" s="136">
        <v>0</v>
      </c>
      <c r="BW85" s="71"/>
      <c r="BX85" s="134" t="s">
        <v>44</v>
      </c>
      <c r="BY85" s="136">
        <v>43.951004999998972</v>
      </c>
      <c r="BZ85" s="136">
        <v>41</v>
      </c>
      <c r="CA85" s="136">
        <v>-1</v>
      </c>
      <c r="CB85" s="136">
        <v>0</v>
      </c>
      <c r="CC85" s="136">
        <v>0</v>
      </c>
      <c r="CD85" s="71"/>
      <c r="CE85" s="134" t="s">
        <v>44</v>
      </c>
      <c r="CF85" s="136">
        <v>33.313529999999965</v>
      </c>
      <c r="CG85" s="136">
        <v>67</v>
      </c>
      <c r="CH85" s="136">
        <v>0</v>
      </c>
      <c r="CI85" s="71"/>
      <c r="CJ85" s="134" t="s">
        <v>44</v>
      </c>
      <c r="CK85" s="136">
        <v>-787.62432615000057</v>
      </c>
      <c r="CL85" s="136">
        <v>-408.75079000000056</v>
      </c>
      <c r="CM85" s="71"/>
      <c r="CN85" s="134" t="s">
        <v>107</v>
      </c>
      <c r="CO85" s="136">
        <v>-277</v>
      </c>
      <c r="CP85" s="136">
        <v>-935</v>
      </c>
      <c r="CQ85" s="136">
        <v>-693</v>
      </c>
      <c r="CR85" s="136">
        <v>-492</v>
      </c>
      <c r="CS85" s="136">
        <v>-197</v>
      </c>
      <c r="CT85" s="136">
        <v>-603</v>
      </c>
      <c r="CU85" s="136">
        <v>-324</v>
      </c>
      <c r="CV85" s="136">
        <v>-128</v>
      </c>
      <c r="CW85" s="136">
        <v>-77</v>
      </c>
      <c r="CX85" s="136">
        <v>-1653</v>
      </c>
      <c r="CY85" s="136">
        <v>-1637</v>
      </c>
      <c r="CZ85" s="136">
        <v>-924</v>
      </c>
      <c r="DA85" s="136">
        <v>-784</v>
      </c>
      <c r="DB85" s="136">
        <v>-870</v>
      </c>
      <c r="DC85" s="136">
        <v>-609</v>
      </c>
      <c r="DD85" s="136">
        <v>-299</v>
      </c>
      <c r="DE85" s="136">
        <v>-164</v>
      </c>
      <c r="DF85" s="136">
        <v>-1450</v>
      </c>
      <c r="DG85" s="136">
        <v>-1128</v>
      </c>
      <c r="DH85" s="136">
        <v>-860</v>
      </c>
      <c r="DI85" s="136">
        <v>-288</v>
      </c>
      <c r="DJ85" s="106"/>
      <c r="DK85" s="134" t="s">
        <v>107</v>
      </c>
      <c r="DL85" s="136">
        <v>18</v>
      </c>
      <c r="DM85" s="136">
        <v>146</v>
      </c>
      <c r="DN85" s="136">
        <v>115</v>
      </c>
      <c r="DO85" s="136">
        <v>92</v>
      </c>
      <c r="DP85" s="136">
        <v>47</v>
      </c>
      <c r="DQ85" s="136">
        <v>107</v>
      </c>
      <c r="DR85" s="136">
        <v>39</v>
      </c>
      <c r="DS85" s="136">
        <v>4</v>
      </c>
      <c r="DT85" s="136">
        <v>-4</v>
      </c>
      <c r="DU85" s="136">
        <v>-324</v>
      </c>
      <c r="DV85" s="136">
        <v>-344.11399999999998</v>
      </c>
      <c r="DW85" s="136">
        <v>-287</v>
      </c>
      <c r="DX85" s="136">
        <v>-222</v>
      </c>
      <c r="DY85" s="136">
        <v>-995</v>
      </c>
      <c r="DZ85" s="136">
        <v>-632</v>
      </c>
      <c r="EA85" s="136">
        <v>-446</v>
      </c>
      <c r="EB85" s="136">
        <v>-241</v>
      </c>
      <c r="EC85" s="136">
        <v>-991.35799999999995</v>
      </c>
      <c r="ED85" s="136">
        <v>-739</v>
      </c>
      <c r="EE85" s="136">
        <v>-493.35899999999998</v>
      </c>
      <c r="EF85" s="136">
        <v>-258</v>
      </c>
      <c r="EG85" s="106"/>
      <c r="EH85" s="134" t="s">
        <v>107</v>
      </c>
      <c r="EI85" s="136">
        <v>-7776.8438819279836</v>
      </c>
      <c r="EJ85" s="136">
        <v>-47085.00182704613</v>
      </c>
      <c r="EK85" s="136">
        <v>-38203.464304815956</v>
      </c>
      <c r="EL85" s="136">
        <v>-27500.590570704044</v>
      </c>
      <c r="EM85" s="136">
        <v>-15773.500014071407</v>
      </c>
      <c r="EN85" s="136">
        <v>-116224.05899999999</v>
      </c>
      <c r="EO85" s="136">
        <v>-57638.381999999998</v>
      </c>
      <c r="EP85" s="136">
        <v>-36245.283000000003</v>
      </c>
      <c r="EQ85" s="136">
        <v>-18180.259999999998</v>
      </c>
      <c r="ER85" s="136">
        <v>-91702.952999999994</v>
      </c>
      <c r="ES85" s="136">
        <v>-58814.661</v>
      </c>
      <c r="ET85" s="136">
        <v>-36687.919999999998</v>
      </c>
      <c r="EU85" s="136">
        <v>-17789.082999999999</v>
      </c>
      <c r="EV85" s="136">
        <v>-54034.758000000002</v>
      </c>
      <c r="EW85" s="136">
        <v>-36289.824000000001</v>
      </c>
      <c r="EX85" s="136">
        <v>-22106.366000000002</v>
      </c>
      <c r="EY85" s="136">
        <v>-10711.003000000001</v>
      </c>
      <c r="EZ85" s="136">
        <v>-22172.874</v>
      </c>
      <c r="FA85" s="136">
        <v>-12901.950999999999</v>
      </c>
      <c r="FB85" s="136">
        <v>-2696.433</v>
      </c>
      <c r="FC85" s="71"/>
      <c r="FD85" s="134" t="s">
        <v>107</v>
      </c>
      <c r="FE85" s="136">
        <v>36.928994999999887</v>
      </c>
      <c r="FF85" s="136">
        <v>28</v>
      </c>
      <c r="FG85" s="136">
        <v>0</v>
      </c>
      <c r="FH85" s="136">
        <v>0</v>
      </c>
      <c r="FI85" s="136">
        <v>0</v>
      </c>
      <c r="FJ85" s="71"/>
      <c r="FK85" s="134" t="s">
        <v>107</v>
      </c>
      <c r="FL85" s="136">
        <v>43.951004999998972</v>
      </c>
      <c r="FM85" s="136">
        <v>41</v>
      </c>
      <c r="FN85" s="136">
        <v>-1</v>
      </c>
      <c r="FO85" s="136">
        <v>0</v>
      </c>
      <c r="FP85" s="136">
        <v>0</v>
      </c>
      <c r="FQ85" s="71"/>
      <c r="FR85" s="134" t="s">
        <v>107</v>
      </c>
      <c r="FS85" s="136">
        <v>33.313529999999965</v>
      </c>
      <c r="FT85" s="136">
        <v>67</v>
      </c>
      <c r="FU85" s="136">
        <v>0</v>
      </c>
      <c r="FV85" s="71"/>
      <c r="FW85" s="134" t="s">
        <v>107</v>
      </c>
      <c r="FX85" s="136">
        <v>-787.62432615000057</v>
      </c>
      <c r="FY85" s="136">
        <v>-408.75079000000056</v>
      </c>
    </row>
    <row r="86" spans="1:206" ht="8.15" customHeight="1">
      <c r="B86" s="79"/>
      <c r="C86" s="79"/>
      <c r="D86" s="79"/>
      <c r="E86" s="79"/>
      <c r="F86" s="79"/>
      <c r="G86" s="79"/>
      <c r="H86" s="79"/>
      <c r="I86" s="79"/>
      <c r="J86" s="79"/>
      <c r="K86" s="79"/>
      <c r="L86" s="79"/>
      <c r="M86" s="79"/>
      <c r="N86" s="79"/>
      <c r="O86" s="79"/>
      <c r="P86" s="79"/>
      <c r="Q86" s="79"/>
      <c r="R86" s="79"/>
      <c r="S86" s="79"/>
      <c r="T86" s="79"/>
      <c r="U86" s="79"/>
      <c r="V86" s="79"/>
      <c r="W86" s="106"/>
      <c r="Y86" s="79"/>
      <c r="Z86" s="79"/>
      <c r="AA86" s="79"/>
      <c r="AB86" s="79"/>
      <c r="AC86" s="79"/>
      <c r="AD86" s="79"/>
      <c r="AE86" s="79"/>
      <c r="AF86" s="79"/>
      <c r="AG86" s="79"/>
      <c r="AH86" s="79"/>
      <c r="AI86" s="79"/>
      <c r="AJ86" s="79"/>
      <c r="AK86" s="79"/>
      <c r="AL86" s="79"/>
      <c r="AM86" s="79"/>
      <c r="AN86" s="79"/>
      <c r="AO86" s="79"/>
      <c r="AP86" s="79"/>
      <c r="AQ86" s="79"/>
      <c r="AR86" s="79"/>
      <c r="AS86" s="79"/>
      <c r="AT86" s="106"/>
      <c r="AV86" s="79"/>
      <c r="AW86" s="79"/>
      <c r="AX86" s="79"/>
      <c r="AY86" s="79"/>
      <c r="AZ86" s="79"/>
      <c r="BA86" s="79"/>
      <c r="BB86" s="79"/>
      <c r="BC86" s="79"/>
      <c r="BD86" s="79"/>
      <c r="BE86" s="79"/>
      <c r="BF86" s="79"/>
      <c r="BG86" s="79"/>
      <c r="BH86" s="79"/>
      <c r="BI86" s="79"/>
      <c r="BJ86" s="79"/>
      <c r="BK86" s="79"/>
      <c r="BL86" s="79"/>
      <c r="BM86" s="79"/>
      <c r="BN86" s="79"/>
      <c r="BO86" s="79"/>
      <c r="BP86" s="87"/>
      <c r="BR86" s="79"/>
      <c r="BS86" s="79"/>
      <c r="BT86" s="79"/>
      <c r="BU86" s="79"/>
      <c r="BV86" s="79"/>
      <c r="BW86" s="87"/>
      <c r="BY86" s="79"/>
      <c r="BZ86" s="79"/>
      <c r="CA86" s="79"/>
      <c r="CB86" s="79"/>
      <c r="CC86" s="79"/>
      <c r="CD86" s="87"/>
      <c r="CF86" s="79"/>
      <c r="CG86" s="79"/>
      <c r="CH86" s="79"/>
      <c r="CI86" s="87"/>
      <c r="CK86" s="79"/>
      <c r="CL86" s="79"/>
      <c r="CM86" s="87"/>
      <c r="CO86" s="79">
        <v>0</v>
      </c>
      <c r="CP86" s="79">
        <v>0</v>
      </c>
      <c r="CQ86" s="79"/>
      <c r="CR86" s="79"/>
      <c r="CS86" s="79"/>
      <c r="CT86" s="79"/>
      <c r="CU86" s="79"/>
      <c r="CV86" s="79"/>
      <c r="CW86" s="79"/>
      <c r="CX86" s="79"/>
      <c r="CY86" s="79"/>
      <c r="CZ86" s="79"/>
      <c r="DA86" s="79"/>
      <c r="DB86" s="79"/>
      <c r="DC86" s="79"/>
      <c r="DD86" s="79"/>
      <c r="DE86" s="79"/>
      <c r="DF86" s="79"/>
      <c r="DG86" s="79"/>
      <c r="DH86" s="79"/>
      <c r="DI86" s="79"/>
      <c r="DJ86" s="106"/>
      <c r="DL86" s="79"/>
      <c r="DM86" s="79"/>
      <c r="DN86" s="79"/>
      <c r="DO86" s="79"/>
      <c r="DP86" s="79"/>
      <c r="DQ86" s="79"/>
      <c r="DR86" s="79"/>
      <c r="DS86" s="79"/>
      <c r="DT86" s="79"/>
      <c r="DU86" s="79"/>
      <c r="DV86" s="79"/>
      <c r="DW86" s="79"/>
      <c r="DX86" s="79"/>
      <c r="DY86" s="79"/>
      <c r="DZ86" s="79"/>
      <c r="EA86" s="79"/>
      <c r="EB86" s="79"/>
      <c r="EC86" s="79"/>
      <c r="ED86" s="79"/>
      <c r="EE86" s="79"/>
      <c r="EF86" s="79"/>
      <c r="EG86" s="106"/>
      <c r="EI86" s="79">
        <v>0</v>
      </c>
      <c r="EJ86" s="79">
        <v>0</v>
      </c>
      <c r="EK86" s="79"/>
      <c r="EL86" s="79"/>
      <c r="EM86" s="79"/>
      <c r="EN86" s="79"/>
      <c r="EO86" s="79"/>
      <c r="EP86" s="79"/>
      <c r="EQ86" s="79"/>
      <c r="ER86" s="79"/>
      <c r="ES86" s="79"/>
      <c r="ET86" s="79"/>
      <c r="EU86" s="79"/>
      <c r="EV86" s="79"/>
      <c r="EW86" s="79"/>
      <c r="EX86" s="79"/>
      <c r="EY86" s="79"/>
      <c r="EZ86" s="79"/>
      <c r="FA86" s="79"/>
      <c r="FB86" s="79"/>
      <c r="FC86" s="87"/>
      <c r="FE86" s="79"/>
      <c r="FF86" s="79"/>
      <c r="FG86" s="79"/>
      <c r="FH86" s="79"/>
      <c r="FI86" s="79"/>
      <c r="FJ86" s="87"/>
      <c r="FL86" s="79"/>
      <c r="FM86" s="79"/>
      <c r="FN86" s="79"/>
      <c r="FO86" s="79"/>
      <c r="FP86" s="79"/>
      <c r="FQ86" s="87"/>
      <c r="FS86" s="79"/>
      <c r="FT86" s="79"/>
      <c r="FU86" s="79"/>
      <c r="FV86" s="87"/>
      <c r="FX86" s="79"/>
      <c r="FY86" s="79"/>
    </row>
    <row r="87" spans="1:206" ht="15.5">
      <c r="A87" s="134" t="s">
        <v>45</v>
      </c>
      <c r="B87" s="136">
        <v>3894</v>
      </c>
      <c r="C87" s="136">
        <v>15837</v>
      </c>
      <c r="D87" s="136">
        <v>11653</v>
      </c>
      <c r="E87" s="136">
        <v>7626</v>
      </c>
      <c r="F87" s="136">
        <v>3803</v>
      </c>
      <c r="G87" s="136">
        <v>14190</v>
      </c>
      <c r="H87" s="136">
        <v>10441</v>
      </c>
      <c r="I87" s="136">
        <v>6593</v>
      </c>
      <c r="J87" s="136">
        <v>3280</v>
      </c>
      <c r="K87" s="136">
        <v>11680</v>
      </c>
      <c r="L87" s="136">
        <v>8365</v>
      </c>
      <c r="M87" s="136">
        <v>5571</v>
      </c>
      <c r="N87" s="136">
        <v>2564</v>
      </c>
      <c r="O87" s="136">
        <v>11984</v>
      </c>
      <c r="P87" s="136">
        <v>9045</v>
      </c>
      <c r="Q87" s="136">
        <v>5990</v>
      </c>
      <c r="R87" s="136">
        <v>3031</v>
      </c>
      <c r="S87" s="136">
        <v>10822</v>
      </c>
      <c r="T87" s="136">
        <v>7475</v>
      </c>
      <c r="U87" s="136">
        <v>5215</v>
      </c>
      <c r="V87" s="136">
        <v>2691</v>
      </c>
      <c r="W87" s="106"/>
      <c r="X87" s="134" t="s">
        <v>45</v>
      </c>
      <c r="Y87" s="136">
        <v>1364.8364299999998</v>
      </c>
      <c r="Z87" s="136">
        <v>4612.5708300000006</v>
      </c>
      <c r="AA87" s="136">
        <v>3399.9690000000001</v>
      </c>
      <c r="AB87" s="136">
        <v>2262</v>
      </c>
      <c r="AC87" s="136">
        <v>1226</v>
      </c>
      <c r="AD87" s="136">
        <v>3767</v>
      </c>
      <c r="AE87" s="136">
        <v>3218</v>
      </c>
      <c r="AF87" s="136">
        <v>1611</v>
      </c>
      <c r="AG87" s="136">
        <v>863</v>
      </c>
      <c r="AH87" s="136">
        <v>2556</v>
      </c>
      <c r="AI87" s="136">
        <v>1803.886</v>
      </c>
      <c r="AJ87" s="136">
        <v>815</v>
      </c>
      <c r="AK87" s="136">
        <v>526.06600000000003</v>
      </c>
      <c r="AL87" s="136">
        <v>1486</v>
      </c>
      <c r="AM87" s="136">
        <v>1525</v>
      </c>
      <c r="AN87" s="136">
        <v>1068</v>
      </c>
      <c r="AO87" s="136">
        <v>508</v>
      </c>
      <c r="AP87" s="136">
        <v>1901.133</v>
      </c>
      <c r="AQ87" s="136">
        <v>1633</v>
      </c>
      <c r="AR87" s="136">
        <v>1250.4100000000001</v>
      </c>
      <c r="AS87" s="136">
        <v>479</v>
      </c>
      <c r="AT87" s="106"/>
      <c r="AU87" s="134" t="s">
        <v>45</v>
      </c>
      <c r="AV87" s="136">
        <v>70396.472375769255</v>
      </c>
      <c r="AW87" s="136">
        <v>296739.00218735519</v>
      </c>
      <c r="AX87" s="136">
        <v>228336.07611631791</v>
      </c>
      <c r="AY87" s="136">
        <v>160677.64779087086</v>
      </c>
      <c r="AZ87" s="136">
        <v>78103.847291332379</v>
      </c>
      <c r="BA87" s="136">
        <v>230980.59599999999</v>
      </c>
      <c r="BB87" s="136">
        <v>200558.29</v>
      </c>
      <c r="BC87" s="136">
        <v>129052.515</v>
      </c>
      <c r="BD87" s="136">
        <v>64365.432999999997</v>
      </c>
      <c r="BE87" s="136">
        <v>227194.34899999999</v>
      </c>
      <c r="BF87" s="136">
        <v>180922.88399999999</v>
      </c>
      <c r="BG87" s="136">
        <v>118974.22</v>
      </c>
      <c r="BH87" s="136">
        <v>60015.470999999998</v>
      </c>
      <c r="BI87" s="136">
        <v>245878.5</v>
      </c>
      <c r="BJ87" s="136">
        <v>188741.24</v>
      </c>
      <c r="BK87" s="136">
        <v>118551.81600000001</v>
      </c>
      <c r="BL87" s="136">
        <v>61029.847999999998</v>
      </c>
      <c r="BM87" s="136">
        <v>141139.245</v>
      </c>
      <c r="BN87" s="136">
        <v>80961.870999999999</v>
      </c>
      <c r="BO87" s="136">
        <v>19303.066999999999</v>
      </c>
      <c r="BP87" s="71"/>
      <c r="BQ87" s="134" t="s">
        <v>45</v>
      </c>
      <c r="BR87" s="136">
        <v>-160.94707000000011</v>
      </c>
      <c r="BS87" s="136">
        <v>-326</v>
      </c>
      <c r="BT87" s="136">
        <v>-330</v>
      </c>
      <c r="BU87" s="136">
        <v>-76</v>
      </c>
      <c r="BV87" s="136">
        <v>-1</v>
      </c>
      <c r="BW87" s="71"/>
      <c r="BX87" s="134" t="s">
        <v>45</v>
      </c>
      <c r="BY87" s="136">
        <v>-141.92198000000104</v>
      </c>
      <c r="BZ87" s="136">
        <v>-351</v>
      </c>
      <c r="CA87" s="136">
        <v>-437</v>
      </c>
      <c r="CB87" s="136">
        <v>-156</v>
      </c>
      <c r="CC87" s="136">
        <v>-5</v>
      </c>
      <c r="CD87" s="71"/>
      <c r="CE87" s="134" t="s">
        <v>45</v>
      </c>
      <c r="CF87" s="136">
        <v>-173.43448000000001</v>
      </c>
      <c r="CG87" s="136">
        <v>-314</v>
      </c>
      <c r="CH87" s="136">
        <v>-243</v>
      </c>
      <c r="CI87" s="71"/>
      <c r="CJ87" s="134" t="s">
        <v>45</v>
      </c>
      <c r="CK87" s="136">
        <v>3629.0417387500001</v>
      </c>
      <c r="CL87" s="136">
        <v>1027.3256104999989</v>
      </c>
      <c r="CM87" s="71"/>
      <c r="CN87" s="134" t="s">
        <v>176</v>
      </c>
      <c r="CO87" s="136">
        <v>3894</v>
      </c>
      <c r="CP87" s="136">
        <v>15837</v>
      </c>
      <c r="CQ87" s="136">
        <v>11653</v>
      </c>
      <c r="CR87" s="136">
        <v>7626</v>
      </c>
      <c r="CS87" s="136">
        <v>3803</v>
      </c>
      <c r="CT87" s="136">
        <v>14190</v>
      </c>
      <c r="CU87" s="136">
        <v>10441</v>
      </c>
      <c r="CV87" s="136">
        <v>6593</v>
      </c>
      <c r="CW87" s="136">
        <v>3280</v>
      </c>
      <c r="CX87" s="136">
        <v>11680</v>
      </c>
      <c r="CY87" s="136">
        <v>8365</v>
      </c>
      <c r="CZ87" s="136">
        <v>5571</v>
      </c>
      <c r="DA87" s="136">
        <v>2564</v>
      </c>
      <c r="DB87" s="136">
        <v>11984</v>
      </c>
      <c r="DC87" s="136">
        <v>9045</v>
      </c>
      <c r="DD87" s="136">
        <v>5990</v>
      </c>
      <c r="DE87" s="136">
        <v>3031</v>
      </c>
      <c r="DF87" s="136">
        <v>10822</v>
      </c>
      <c r="DG87" s="136">
        <v>7475</v>
      </c>
      <c r="DH87" s="136">
        <v>5215</v>
      </c>
      <c r="DI87" s="136">
        <v>2691</v>
      </c>
      <c r="DJ87" s="106"/>
      <c r="DK87" s="134" t="s">
        <v>176</v>
      </c>
      <c r="DL87" s="136">
        <v>1364.8364299999998</v>
      </c>
      <c r="DM87" s="136">
        <v>4612.5708300000006</v>
      </c>
      <c r="DN87" s="136">
        <v>3399.9690000000001</v>
      </c>
      <c r="DO87" s="136">
        <v>2262</v>
      </c>
      <c r="DP87" s="136">
        <v>1226</v>
      </c>
      <c r="DQ87" s="136">
        <v>3767</v>
      </c>
      <c r="DR87" s="136">
        <v>3218</v>
      </c>
      <c r="DS87" s="136">
        <v>1611</v>
      </c>
      <c r="DT87" s="136">
        <v>863</v>
      </c>
      <c r="DU87" s="136">
        <v>2556</v>
      </c>
      <c r="DV87" s="136">
        <v>1803.886</v>
      </c>
      <c r="DW87" s="136">
        <v>815</v>
      </c>
      <c r="DX87" s="136">
        <v>526.06600000000003</v>
      </c>
      <c r="DY87" s="136">
        <v>1486</v>
      </c>
      <c r="DZ87" s="136">
        <v>1525</v>
      </c>
      <c r="EA87" s="136">
        <v>1068</v>
      </c>
      <c r="EB87" s="136">
        <v>508</v>
      </c>
      <c r="EC87" s="136">
        <v>1901.133</v>
      </c>
      <c r="ED87" s="136">
        <v>1633</v>
      </c>
      <c r="EE87" s="136">
        <v>1250.4100000000001</v>
      </c>
      <c r="EF87" s="136">
        <v>479</v>
      </c>
      <c r="EG87" s="106"/>
      <c r="EH87" s="134" t="s">
        <v>176</v>
      </c>
      <c r="EI87" s="136">
        <v>70396.472375769255</v>
      </c>
      <c r="EJ87" s="136">
        <v>296739.00218735519</v>
      </c>
      <c r="EK87" s="136">
        <v>228336.07611631791</v>
      </c>
      <c r="EL87" s="136">
        <v>160677.64779087086</v>
      </c>
      <c r="EM87" s="136">
        <v>78103.847291332379</v>
      </c>
      <c r="EN87" s="136">
        <v>230980.59599999999</v>
      </c>
      <c r="EO87" s="136">
        <v>200558.29</v>
      </c>
      <c r="EP87" s="136">
        <v>129052.515</v>
      </c>
      <c r="EQ87" s="136">
        <v>64365.432999999997</v>
      </c>
      <c r="ER87" s="136">
        <v>227194.34899999999</v>
      </c>
      <c r="ES87" s="136">
        <v>180922.88399999999</v>
      </c>
      <c r="ET87" s="136">
        <v>118974.22</v>
      </c>
      <c r="EU87" s="136">
        <v>60015.470999999998</v>
      </c>
      <c r="EV87" s="136">
        <v>245878.5</v>
      </c>
      <c r="EW87" s="136">
        <v>188741.24</v>
      </c>
      <c r="EX87" s="136">
        <v>118551.81600000001</v>
      </c>
      <c r="EY87" s="136">
        <v>61029.847999999998</v>
      </c>
      <c r="EZ87" s="136">
        <v>141139.245</v>
      </c>
      <c r="FA87" s="136">
        <v>80961.870999999999</v>
      </c>
      <c r="FB87" s="136">
        <v>19303.066999999999</v>
      </c>
      <c r="FC87" s="71"/>
      <c r="FD87" s="134" t="s">
        <v>176</v>
      </c>
      <c r="FE87" s="136">
        <v>-160.94707000000011</v>
      </c>
      <c r="FF87" s="136">
        <v>-326</v>
      </c>
      <c r="FG87" s="136">
        <v>-330</v>
      </c>
      <c r="FH87" s="136">
        <v>-76</v>
      </c>
      <c r="FI87" s="136">
        <v>-1</v>
      </c>
      <c r="FJ87" s="71"/>
      <c r="FK87" s="134" t="s">
        <v>176</v>
      </c>
      <c r="FL87" s="136">
        <v>-141.92198000000104</v>
      </c>
      <c r="FM87" s="136">
        <v>-351</v>
      </c>
      <c r="FN87" s="136">
        <v>-437</v>
      </c>
      <c r="FO87" s="136">
        <v>-156</v>
      </c>
      <c r="FP87" s="136">
        <v>-5</v>
      </c>
      <c r="FQ87" s="71"/>
      <c r="FR87" s="134" t="s">
        <v>176</v>
      </c>
      <c r="FS87" s="136">
        <v>-173.43448000000001</v>
      </c>
      <c r="FT87" s="136">
        <v>-314</v>
      </c>
      <c r="FU87" s="136">
        <v>-243</v>
      </c>
      <c r="FV87" s="71"/>
      <c r="FW87" s="134" t="s">
        <v>176</v>
      </c>
      <c r="FX87" s="136">
        <v>3629.0417387500001</v>
      </c>
      <c r="FY87" s="136">
        <v>1027.3256104999989</v>
      </c>
    </row>
    <row r="88" spans="1:206" ht="15.5">
      <c r="A88" s="132" t="s">
        <v>24</v>
      </c>
      <c r="B88" s="131">
        <v>-1322</v>
      </c>
      <c r="C88" s="131">
        <v>-3791</v>
      </c>
      <c r="D88" s="131">
        <v>-3955</v>
      </c>
      <c r="E88" s="131">
        <v>-2588</v>
      </c>
      <c r="F88" s="131">
        <v>-1291</v>
      </c>
      <c r="G88" s="131">
        <v>-4705</v>
      </c>
      <c r="H88" s="131">
        <v>-3430</v>
      </c>
      <c r="I88" s="131">
        <v>-2125</v>
      </c>
      <c r="J88" s="131">
        <v>-1112</v>
      </c>
      <c r="K88" s="131">
        <v>-2675</v>
      </c>
      <c r="L88" s="131">
        <v>-1989</v>
      </c>
      <c r="M88" s="131">
        <v>-1332</v>
      </c>
      <c r="N88" s="131">
        <v>-613</v>
      </c>
      <c r="O88" s="131">
        <v>-937</v>
      </c>
      <c r="P88" s="131">
        <v>-687</v>
      </c>
      <c r="Q88" s="131">
        <v>-433</v>
      </c>
      <c r="R88" s="131">
        <v>-227</v>
      </c>
      <c r="S88" s="131">
        <v>-768</v>
      </c>
      <c r="T88" s="131">
        <v>-575</v>
      </c>
      <c r="U88" s="131">
        <v>-338</v>
      </c>
      <c r="V88" s="131">
        <v>-184</v>
      </c>
      <c r="W88" s="106"/>
      <c r="X88" s="132" t="s">
        <v>24</v>
      </c>
      <c r="Y88" s="131">
        <v>-170</v>
      </c>
      <c r="Z88" s="131">
        <v>-846</v>
      </c>
      <c r="AA88" s="131">
        <v>-564</v>
      </c>
      <c r="AB88" s="131">
        <v>-387</v>
      </c>
      <c r="AC88" s="131">
        <v>-205</v>
      </c>
      <c r="AD88" s="131">
        <v>-541</v>
      </c>
      <c r="AE88" s="131">
        <v>-426</v>
      </c>
      <c r="AF88" s="131">
        <v>-264</v>
      </c>
      <c r="AG88" s="131">
        <v>-113</v>
      </c>
      <c r="AH88" s="131">
        <v>-527</v>
      </c>
      <c r="AI88" s="131">
        <v>-396</v>
      </c>
      <c r="AJ88" s="131">
        <v>-235</v>
      </c>
      <c r="AK88" s="131">
        <v>-201</v>
      </c>
      <c r="AL88" s="131">
        <v>217</v>
      </c>
      <c r="AM88" s="131">
        <v>-255</v>
      </c>
      <c r="AN88" s="131">
        <v>-164</v>
      </c>
      <c r="AO88" s="131">
        <v>-59</v>
      </c>
      <c r="AP88" s="131">
        <v>-185.203</v>
      </c>
      <c r="AQ88" s="131">
        <v>-111</v>
      </c>
      <c r="AR88" s="131">
        <v>-41.758000000000003</v>
      </c>
      <c r="AS88" s="131">
        <v>338</v>
      </c>
      <c r="AT88" s="106"/>
      <c r="AU88" s="132" t="s">
        <v>24</v>
      </c>
      <c r="AV88" s="131">
        <v>-9152.1464377153752</v>
      </c>
      <c r="AW88" s="131">
        <v>-33063.929334052053</v>
      </c>
      <c r="AX88" s="131">
        <v>-35659.165332935481</v>
      </c>
      <c r="AY88" s="131">
        <v>-23333.112049837011</v>
      </c>
      <c r="AZ88" s="131">
        <v>-11136.155398344486</v>
      </c>
      <c r="BA88" s="131">
        <v>-24906.605</v>
      </c>
      <c r="BB88" s="131">
        <v>-35276.470999999998</v>
      </c>
      <c r="BC88" s="131">
        <v>-23056.472000000002</v>
      </c>
      <c r="BD88" s="131">
        <v>-11778.75</v>
      </c>
      <c r="BE88" s="131">
        <v>-31806.238000000001</v>
      </c>
      <c r="BF88" s="131">
        <v>-32415.098999999998</v>
      </c>
      <c r="BG88" s="131">
        <v>-20135.330000000002</v>
      </c>
      <c r="BH88" s="131">
        <v>-10174.726000000001</v>
      </c>
      <c r="BI88" s="131">
        <v>-24754.726999999999</v>
      </c>
      <c r="BJ88" s="131">
        <v>-20283.499</v>
      </c>
      <c r="BK88" s="131">
        <v>-24233.668000000001</v>
      </c>
      <c r="BL88" s="131">
        <v>-12138.491</v>
      </c>
      <c r="BM88" s="131">
        <v>-20437.758000000002</v>
      </c>
      <c r="BN88" s="131">
        <v>-14295.821</v>
      </c>
      <c r="BO88" s="131">
        <v>-3912.1640000000002</v>
      </c>
      <c r="BP88" s="68"/>
      <c r="BQ88" s="132" t="s">
        <v>24</v>
      </c>
      <c r="BR88" s="131">
        <v>0</v>
      </c>
      <c r="BS88" s="131">
        <v>-7</v>
      </c>
      <c r="BT88" s="131">
        <v>0</v>
      </c>
      <c r="BU88" s="131">
        <v>0</v>
      </c>
      <c r="BV88" s="131">
        <v>0</v>
      </c>
      <c r="BW88" s="68"/>
      <c r="BX88" s="132" t="s">
        <v>24</v>
      </c>
      <c r="BY88" s="131">
        <v>0</v>
      </c>
      <c r="BZ88" s="131">
        <v>-10</v>
      </c>
      <c r="CA88" s="131">
        <v>0</v>
      </c>
      <c r="CB88" s="131">
        <v>0</v>
      </c>
      <c r="CC88" s="131">
        <v>0</v>
      </c>
      <c r="CD88" s="68"/>
      <c r="CE88" s="132" t="s">
        <v>24</v>
      </c>
      <c r="CF88" s="131">
        <v>0</v>
      </c>
      <c r="CG88" s="131">
        <v>-17</v>
      </c>
      <c r="CH88" s="131">
        <v>0</v>
      </c>
      <c r="CI88" s="68"/>
      <c r="CJ88" s="132" t="s">
        <v>24</v>
      </c>
      <c r="CK88" s="131">
        <v>-222.60747055000002</v>
      </c>
      <c r="CL88" s="131">
        <v>-78.251657049999992</v>
      </c>
      <c r="CM88" s="68"/>
      <c r="CN88" s="132" t="s">
        <v>66</v>
      </c>
      <c r="CO88" s="131">
        <v>-1322</v>
      </c>
      <c r="CP88" s="131">
        <v>-3791</v>
      </c>
      <c r="CQ88" s="131">
        <v>-3955</v>
      </c>
      <c r="CR88" s="131">
        <v>-2588</v>
      </c>
      <c r="CS88" s="131">
        <v>-1291</v>
      </c>
      <c r="CT88" s="131">
        <v>-4705</v>
      </c>
      <c r="CU88" s="131">
        <v>-3430</v>
      </c>
      <c r="CV88" s="131">
        <v>-2125</v>
      </c>
      <c r="CW88" s="131">
        <v>-1112</v>
      </c>
      <c r="CX88" s="131">
        <v>-2675</v>
      </c>
      <c r="CY88" s="131">
        <v>-1989</v>
      </c>
      <c r="CZ88" s="131">
        <v>-1332</v>
      </c>
      <c r="DA88" s="131">
        <v>-613</v>
      </c>
      <c r="DB88" s="131">
        <v>-937</v>
      </c>
      <c r="DC88" s="131">
        <v>-687</v>
      </c>
      <c r="DD88" s="131">
        <v>-433</v>
      </c>
      <c r="DE88" s="131">
        <v>-227</v>
      </c>
      <c r="DF88" s="131">
        <v>-768</v>
      </c>
      <c r="DG88" s="131">
        <v>-575</v>
      </c>
      <c r="DH88" s="131">
        <v>-338</v>
      </c>
      <c r="DI88" s="131">
        <v>-184</v>
      </c>
      <c r="DJ88" s="106"/>
      <c r="DK88" s="132" t="s">
        <v>66</v>
      </c>
      <c r="DL88" s="131">
        <v>-170</v>
      </c>
      <c r="DM88" s="131">
        <v>-846</v>
      </c>
      <c r="DN88" s="131">
        <v>-564</v>
      </c>
      <c r="DO88" s="131">
        <v>-387</v>
      </c>
      <c r="DP88" s="131">
        <v>-205</v>
      </c>
      <c r="DQ88" s="131">
        <v>-541</v>
      </c>
      <c r="DR88" s="131">
        <v>-426</v>
      </c>
      <c r="DS88" s="131">
        <v>-264</v>
      </c>
      <c r="DT88" s="131">
        <v>-113</v>
      </c>
      <c r="DU88" s="131">
        <v>-527</v>
      </c>
      <c r="DV88" s="131">
        <v>-396</v>
      </c>
      <c r="DW88" s="131">
        <v>-235</v>
      </c>
      <c r="DX88" s="131">
        <v>-201</v>
      </c>
      <c r="DY88" s="131">
        <v>217</v>
      </c>
      <c r="DZ88" s="131">
        <v>-255</v>
      </c>
      <c r="EA88" s="131">
        <v>-164</v>
      </c>
      <c r="EB88" s="131">
        <v>-59</v>
      </c>
      <c r="EC88" s="131">
        <v>-185.203</v>
      </c>
      <c r="ED88" s="131">
        <v>-111</v>
      </c>
      <c r="EE88" s="131">
        <v>-41.758000000000003</v>
      </c>
      <c r="EF88" s="131">
        <v>338</v>
      </c>
      <c r="EG88" s="106"/>
      <c r="EH88" s="132" t="s">
        <v>66</v>
      </c>
      <c r="EI88" s="131">
        <v>-9152.1464377153752</v>
      </c>
      <c r="EJ88" s="131">
        <v>-33063.929334052053</v>
      </c>
      <c r="EK88" s="131">
        <v>-35659.165332935481</v>
      </c>
      <c r="EL88" s="131">
        <v>-23333.112049837011</v>
      </c>
      <c r="EM88" s="131">
        <v>-11136.155398344486</v>
      </c>
      <c r="EN88" s="131">
        <v>-24906.605</v>
      </c>
      <c r="EO88" s="131">
        <v>-35276.470999999998</v>
      </c>
      <c r="EP88" s="131">
        <v>-23056.472000000002</v>
      </c>
      <c r="EQ88" s="131">
        <v>-11778.75</v>
      </c>
      <c r="ER88" s="131">
        <v>-31806.238000000001</v>
      </c>
      <c r="ES88" s="131">
        <v>-32415.098999999998</v>
      </c>
      <c r="ET88" s="131">
        <v>-20135.330000000002</v>
      </c>
      <c r="EU88" s="131">
        <v>-10174.726000000001</v>
      </c>
      <c r="EV88" s="131">
        <v>-24754.726999999999</v>
      </c>
      <c r="EW88" s="131">
        <v>-20283.499</v>
      </c>
      <c r="EX88" s="131">
        <v>-24233.668000000001</v>
      </c>
      <c r="EY88" s="131">
        <v>-12138.491</v>
      </c>
      <c r="EZ88" s="131">
        <v>-20437.758000000002</v>
      </c>
      <c r="FA88" s="131">
        <v>-14295.821</v>
      </c>
      <c r="FB88" s="131">
        <v>-3912.1640000000002</v>
      </c>
      <c r="FC88" s="68"/>
      <c r="FD88" s="132" t="s">
        <v>66</v>
      </c>
      <c r="FE88" s="131">
        <v>0</v>
      </c>
      <c r="FF88" s="131">
        <v>-7</v>
      </c>
      <c r="FG88" s="131">
        <v>0</v>
      </c>
      <c r="FH88" s="131">
        <v>0</v>
      </c>
      <c r="FI88" s="131">
        <v>0</v>
      </c>
      <c r="FJ88" s="68"/>
      <c r="FK88" s="132" t="s">
        <v>66</v>
      </c>
      <c r="FL88" s="131">
        <v>0</v>
      </c>
      <c r="FM88" s="131">
        <v>-10</v>
      </c>
      <c r="FN88" s="131">
        <v>0</v>
      </c>
      <c r="FO88" s="131">
        <v>0</v>
      </c>
      <c r="FP88" s="131">
        <v>0</v>
      </c>
      <c r="FQ88" s="68"/>
      <c r="FR88" s="132" t="s">
        <v>66</v>
      </c>
      <c r="FS88" s="131">
        <v>0</v>
      </c>
      <c r="FT88" s="131">
        <v>-17</v>
      </c>
      <c r="FU88" s="131">
        <v>0</v>
      </c>
      <c r="FV88" s="68"/>
      <c r="FW88" s="132" t="s">
        <v>66</v>
      </c>
      <c r="FX88" s="131">
        <v>-222.60747055000002</v>
      </c>
      <c r="FY88" s="131">
        <v>-78.251657049999992</v>
      </c>
    </row>
    <row r="89" spans="1:206" ht="15.5">
      <c r="A89" s="27"/>
      <c r="B89" s="66"/>
      <c r="C89" s="66"/>
      <c r="D89" s="66"/>
      <c r="E89" s="66"/>
      <c r="F89" s="66"/>
      <c r="G89" s="66"/>
      <c r="H89" s="66"/>
      <c r="I89" s="66"/>
      <c r="J89" s="66"/>
      <c r="K89" s="66"/>
      <c r="L89" s="66"/>
      <c r="M89" s="66"/>
      <c r="N89" s="66"/>
      <c r="O89" s="66"/>
      <c r="P89" s="66"/>
      <c r="Q89" s="66"/>
      <c r="R89" s="66"/>
      <c r="S89" s="66"/>
      <c r="T89" s="66"/>
      <c r="U89" s="66"/>
      <c r="V89" s="66"/>
      <c r="W89" s="106"/>
      <c r="X89" s="27"/>
      <c r="Y89" s="66"/>
      <c r="Z89" s="66"/>
      <c r="AA89" s="66"/>
      <c r="AB89" s="66"/>
      <c r="AC89" s="66"/>
      <c r="AD89" s="66">
        <v>0</v>
      </c>
      <c r="AE89" s="66">
        <v>0</v>
      </c>
      <c r="AF89" s="66">
        <v>0</v>
      </c>
      <c r="AG89" s="66">
        <v>0</v>
      </c>
      <c r="AH89" s="66">
        <v>0</v>
      </c>
      <c r="AI89" s="66">
        <v>0</v>
      </c>
      <c r="AJ89" s="66">
        <v>0</v>
      </c>
      <c r="AK89" s="66">
        <v>0</v>
      </c>
      <c r="AL89" s="66">
        <v>0</v>
      </c>
      <c r="AM89" s="66">
        <v>0</v>
      </c>
      <c r="AN89" s="66">
        <v>0</v>
      </c>
      <c r="AO89" s="66">
        <v>0</v>
      </c>
      <c r="AP89" s="66">
        <v>0</v>
      </c>
      <c r="AQ89" s="66">
        <v>0</v>
      </c>
      <c r="AR89" s="66">
        <v>0</v>
      </c>
      <c r="AS89" s="66">
        <v>0</v>
      </c>
      <c r="AT89" s="106"/>
      <c r="AU89" s="27" t="s">
        <v>309</v>
      </c>
      <c r="AV89" s="66"/>
      <c r="AW89" s="66"/>
      <c r="AX89" s="66"/>
      <c r="AY89" s="66"/>
      <c r="AZ89" s="66"/>
      <c r="BA89" s="66">
        <v>40703.999000000003</v>
      </c>
      <c r="BB89" s="66">
        <v>0</v>
      </c>
      <c r="BC89" s="66">
        <v>0</v>
      </c>
      <c r="BD89" s="66">
        <v>0</v>
      </c>
      <c r="BE89" s="66">
        <v>13596.196</v>
      </c>
      <c r="BF89" s="66">
        <v>0</v>
      </c>
      <c r="BG89" s="66">
        <v>0</v>
      </c>
      <c r="BH89" s="66">
        <v>0</v>
      </c>
      <c r="BI89" s="66">
        <v>0</v>
      </c>
      <c r="BJ89" s="66">
        <v>0</v>
      </c>
      <c r="BK89" s="66">
        <v>0</v>
      </c>
      <c r="BL89" s="66">
        <v>0</v>
      </c>
      <c r="BM89" s="66">
        <v>0</v>
      </c>
      <c r="BN89" s="66">
        <v>0</v>
      </c>
      <c r="BO89" s="66">
        <v>0</v>
      </c>
      <c r="BP89" s="68"/>
      <c r="BQ89" s="27" t="s">
        <v>309</v>
      </c>
      <c r="BR89" s="66"/>
      <c r="BS89" s="66"/>
      <c r="BT89" s="66"/>
      <c r="BU89" s="66"/>
      <c r="BV89" s="66"/>
      <c r="BW89" s="68"/>
      <c r="BX89" s="27" t="s">
        <v>309</v>
      </c>
      <c r="BY89" s="66"/>
      <c r="BZ89" s="66"/>
      <c r="CA89" s="66"/>
      <c r="CB89" s="66"/>
      <c r="CC89" s="66"/>
      <c r="CD89" s="68"/>
      <c r="CE89" s="27" t="s">
        <v>309</v>
      </c>
      <c r="CF89" s="66"/>
      <c r="CG89" s="66"/>
      <c r="CH89" s="66"/>
      <c r="CI89" s="68"/>
      <c r="CJ89" s="27" t="s">
        <v>309</v>
      </c>
      <c r="CK89" s="66"/>
      <c r="CL89" s="66"/>
      <c r="CM89" s="68"/>
      <c r="CN89" s="27"/>
      <c r="CO89" s="66">
        <v>0</v>
      </c>
      <c r="CP89" s="66">
        <v>0</v>
      </c>
      <c r="CQ89" s="66">
        <v>0</v>
      </c>
      <c r="CR89" s="66">
        <v>0</v>
      </c>
      <c r="CS89" s="66"/>
      <c r="CT89" s="66"/>
      <c r="CU89" s="66"/>
      <c r="CV89" s="66"/>
      <c r="CW89" s="66"/>
      <c r="CX89" s="66"/>
      <c r="CY89" s="66"/>
      <c r="CZ89" s="66"/>
      <c r="DA89" s="66"/>
      <c r="DB89" s="66"/>
      <c r="DC89" s="66"/>
      <c r="DD89" s="66"/>
      <c r="DE89" s="66"/>
      <c r="DF89" s="66"/>
      <c r="DG89" s="66"/>
      <c r="DH89" s="66"/>
      <c r="DI89" s="66"/>
      <c r="DJ89" s="106"/>
      <c r="DK89" s="27"/>
      <c r="DL89" s="66">
        <v>0</v>
      </c>
      <c r="DM89" s="66">
        <v>0</v>
      </c>
      <c r="DN89" s="66">
        <v>0</v>
      </c>
      <c r="DO89" s="66">
        <v>0</v>
      </c>
      <c r="DP89" s="66"/>
      <c r="DQ89" s="66">
        <v>0</v>
      </c>
      <c r="DR89" s="66">
        <v>0</v>
      </c>
      <c r="DS89" s="66">
        <v>0</v>
      </c>
      <c r="DT89" s="66">
        <v>0</v>
      </c>
      <c r="DU89" s="66">
        <v>0</v>
      </c>
      <c r="DV89" s="66">
        <v>0</v>
      </c>
      <c r="DW89" s="66">
        <v>0</v>
      </c>
      <c r="DX89" s="66">
        <v>0</v>
      </c>
      <c r="DY89" s="66">
        <v>0</v>
      </c>
      <c r="DZ89" s="66">
        <v>0</v>
      </c>
      <c r="EA89" s="66">
        <v>0</v>
      </c>
      <c r="EB89" s="66">
        <v>0</v>
      </c>
      <c r="EC89" s="66">
        <v>0</v>
      </c>
      <c r="ED89" s="66">
        <v>0</v>
      </c>
      <c r="EE89" s="66">
        <v>0</v>
      </c>
      <c r="EF89" s="66">
        <v>0</v>
      </c>
      <c r="EG89" s="106"/>
      <c r="EH89" s="27" t="s">
        <v>354</v>
      </c>
      <c r="EI89" s="66">
        <v>0</v>
      </c>
      <c r="EJ89" s="66">
        <v>0</v>
      </c>
      <c r="EK89" s="66">
        <v>0</v>
      </c>
      <c r="EL89" s="66">
        <v>0</v>
      </c>
      <c r="EM89" s="66"/>
      <c r="EN89" s="66">
        <v>40703.999000000003</v>
      </c>
      <c r="EO89" s="66">
        <v>0</v>
      </c>
      <c r="EP89" s="66">
        <v>0</v>
      </c>
      <c r="EQ89" s="66">
        <v>0</v>
      </c>
      <c r="ER89" s="66">
        <v>13596.196</v>
      </c>
      <c r="ES89" s="66">
        <v>0</v>
      </c>
      <c r="ET89" s="66">
        <v>0</v>
      </c>
      <c r="EU89" s="66">
        <v>0</v>
      </c>
      <c r="EV89" s="66">
        <v>0</v>
      </c>
      <c r="EW89" s="66">
        <v>0</v>
      </c>
      <c r="EX89" s="66">
        <v>0</v>
      </c>
      <c r="EY89" s="66">
        <v>0</v>
      </c>
      <c r="EZ89" s="66">
        <v>0</v>
      </c>
      <c r="FA89" s="66">
        <v>0</v>
      </c>
      <c r="FB89" s="66">
        <v>0</v>
      </c>
      <c r="FC89" s="68"/>
      <c r="FD89" s="27" t="s">
        <v>354</v>
      </c>
      <c r="FE89" s="66"/>
      <c r="FF89" s="66"/>
      <c r="FG89" s="66"/>
      <c r="FH89" s="66"/>
      <c r="FI89" s="66"/>
      <c r="FJ89" s="68"/>
      <c r="FK89" s="27" t="s">
        <v>354</v>
      </c>
      <c r="FL89" s="66"/>
      <c r="FM89" s="66"/>
      <c r="FN89" s="66"/>
      <c r="FO89" s="66"/>
      <c r="FP89" s="66"/>
      <c r="FQ89" s="68"/>
      <c r="FR89" s="27" t="s">
        <v>354</v>
      </c>
      <c r="FS89" s="66"/>
      <c r="FT89" s="66"/>
      <c r="FU89" s="66"/>
      <c r="FV89" s="68"/>
      <c r="FW89" s="27" t="s">
        <v>354</v>
      </c>
      <c r="FX89" s="66"/>
      <c r="FY89" s="66"/>
    </row>
    <row r="90" spans="1:206" s="153" customFormat="1" ht="15.5">
      <c r="A90" s="139" t="s">
        <v>230</v>
      </c>
      <c r="B90" s="140">
        <v>2572</v>
      </c>
      <c r="C90" s="140">
        <v>12046</v>
      </c>
      <c r="D90" s="140">
        <v>7698</v>
      </c>
      <c r="E90" s="140">
        <v>5038</v>
      </c>
      <c r="F90" s="140">
        <v>2512</v>
      </c>
      <c r="G90" s="140">
        <v>9485</v>
      </c>
      <c r="H90" s="140">
        <v>7011</v>
      </c>
      <c r="I90" s="140">
        <v>4468</v>
      </c>
      <c r="J90" s="140">
        <v>2168</v>
      </c>
      <c r="K90" s="140">
        <v>9005</v>
      </c>
      <c r="L90" s="140">
        <v>6376</v>
      </c>
      <c r="M90" s="140">
        <v>4239</v>
      </c>
      <c r="N90" s="140">
        <v>1951</v>
      </c>
      <c r="O90" s="140">
        <v>11047</v>
      </c>
      <c r="P90" s="140">
        <v>8358</v>
      </c>
      <c r="Q90" s="140">
        <v>5557</v>
      </c>
      <c r="R90" s="140">
        <v>2804</v>
      </c>
      <c r="S90" s="140">
        <v>10054</v>
      </c>
      <c r="T90" s="140">
        <v>6900</v>
      </c>
      <c r="U90" s="140">
        <v>4877</v>
      </c>
      <c r="V90" s="140">
        <v>2507</v>
      </c>
      <c r="W90" s="107"/>
      <c r="X90" s="139" t="s">
        <v>230</v>
      </c>
      <c r="Y90" s="140">
        <v>1194.8364299999998</v>
      </c>
      <c r="Z90" s="140">
        <v>3766.5708300000006</v>
      </c>
      <c r="AA90" s="140">
        <v>2835.9690000000001</v>
      </c>
      <c r="AB90" s="140">
        <v>1875</v>
      </c>
      <c r="AC90" s="140">
        <v>1021</v>
      </c>
      <c r="AD90" s="140">
        <v>3226</v>
      </c>
      <c r="AE90" s="140">
        <v>2792</v>
      </c>
      <c r="AF90" s="140">
        <v>1347</v>
      </c>
      <c r="AG90" s="140">
        <v>750</v>
      </c>
      <c r="AH90" s="140">
        <v>2029</v>
      </c>
      <c r="AI90" s="140">
        <v>1407.886</v>
      </c>
      <c r="AJ90" s="140">
        <v>580</v>
      </c>
      <c r="AK90" s="140">
        <v>325.06599999999997</v>
      </c>
      <c r="AL90" s="140">
        <v>1703</v>
      </c>
      <c r="AM90" s="140">
        <v>1270</v>
      </c>
      <c r="AN90" s="140">
        <v>904</v>
      </c>
      <c r="AO90" s="140">
        <v>449</v>
      </c>
      <c r="AP90" s="140">
        <v>1716</v>
      </c>
      <c r="AQ90" s="140">
        <v>1522</v>
      </c>
      <c r="AR90" s="140">
        <v>1208.652</v>
      </c>
      <c r="AS90" s="140">
        <v>817</v>
      </c>
      <c r="AT90" s="107"/>
      <c r="AU90" s="139" t="s">
        <v>230</v>
      </c>
      <c r="AV90" s="140">
        <v>61244.32593805388</v>
      </c>
      <c r="AW90" s="140">
        <v>263675.07285330317</v>
      </c>
      <c r="AX90" s="140">
        <v>192676.91078338242</v>
      </c>
      <c r="AY90" s="140">
        <v>137344.53574103385</v>
      </c>
      <c r="AZ90" s="140">
        <v>66967.691892987888</v>
      </c>
      <c r="BA90" s="140">
        <v>246777.99</v>
      </c>
      <c r="BB90" s="140">
        <v>165281.82</v>
      </c>
      <c r="BC90" s="140">
        <v>105996.04300000001</v>
      </c>
      <c r="BD90" s="140">
        <v>52586.682999999997</v>
      </c>
      <c r="BE90" s="140">
        <v>208984.307</v>
      </c>
      <c r="BF90" s="140">
        <v>148507.785</v>
      </c>
      <c r="BG90" s="140">
        <v>98838.89</v>
      </c>
      <c r="BH90" s="140">
        <v>49840.745000000003</v>
      </c>
      <c r="BI90" s="140">
        <v>221123.77299999999</v>
      </c>
      <c r="BJ90" s="140">
        <v>168457.74100000001</v>
      </c>
      <c r="BK90" s="140">
        <v>94318.148000000001</v>
      </c>
      <c r="BL90" s="140">
        <v>48891.358</v>
      </c>
      <c r="BM90" s="140">
        <v>120701.488</v>
      </c>
      <c r="BN90" s="140">
        <v>66666.051000000007</v>
      </c>
      <c r="BO90" s="140">
        <v>15390.903</v>
      </c>
      <c r="BP90" s="160"/>
      <c r="BQ90" s="139" t="s">
        <v>230</v>
      </c>
      <c r="BR90" s="140">
        <v>-160.94707000000011</v>
      </c>
      <c r="BS90" s="140">
        <v>-333</v>
      </c>
      <c r="BT90" s="140">
        <v>-330</v>
      </c>
      <c r="BU90" s="140">
        <v>-76</v>
      </c>
      <c r="BV90" s="140">
        <v>-1</v>
      </c>
      <c r="BW90" s="160"/>
      <c r="BX90" s="139" t="s">
        <v>230</v>
      </c>
      <c r="BY90" s="140">
        <v>-141.92198000000104</v>
      </c>
      <c r="BZ90" s="140">
        <v>-361</v>
      </c>
      <c r="CA90" s="140">
        <v>-437</v>
      </c>
      <c r="CB90" s="140">
        <v>-156</v>
      </c>
      <c r="CC90" s="140">
        <v>-5</v>
      </c>
      <c r="CD90" s="160"/>
      <c r="CE90" s="139" t="s">
        <v>230</v>
      </c>
      <c r="CF90" s="140">
        <v>-173.43448000000001</v>
      </c>
      <c r="CG90" s="140">
        <v>-331</v>
      </c>
      <c r="CH90" s="140">
        <v>-243</v>
      </c>
      <c r="CI90" s="160"/>
      <c r="CJ90" s="139" t="s">
        <v>230</v>
      </c>
      <c r="CK90" s="140">
        <v>3406.4342682000001</v>
      </c>
      <c r="CL90" s="140">
        <v>949.07395344999895</v>
      </c>
      <c r="CM90" s="160"/>
      <c r="CN90" s="139" t="s">
        <v>308</v>
      </c>
      <c r="CO90" s="140">
        <v>2572</v>
      </c>
      <c r="CP90" s="140">
        <v>12046</v>
      </c>
      <c r="CQ90" s="140">
        <v>7698</v>
      </c>
      <c r="CR90" s="140">
        <v>5038</v>
      </c>
      <c r="CS90" s="140">
        <v>2512</v>
      </c>
      <c r="CT90" s="140">
        <v>9485</v>
      </c>
      <c r="CU90" s="140">
        <v>7011</v>
      </c>
      <c r="CV90" s="140">
        <v>4468</v>
      </c>
      <c r="CW90" s="140">
        <v>2168</v>
      </c>
      <c r="CX90" s="140">
        <v>9005</v>
      </c>
      <c r="CY90" s="140">
        <v>6376</v>
      </c>
      <c r="CZ90" s="140">
        <v>4239</v>
      </c>
      <c r="DA90" s="140">
        <v>1951</v>
      </c>
      <c r="DB90" s="140">
        <v>11047</v>
      </c>
      <c r="DC90" s="140">
        <v>8358</v>
      </c>
      <c r="DD90" s="140">
        <v>5557</v>
      </c>
      <c r="DE90" s="140">
        <v>2804</v>
      </c>
      <c r="DF90" s="140">
        <v>10054</v>
      </c>
      <c r="DG90" s="140">
        <v>6900</v>
      </c>
      <c r="DH90" s="140">
        <v>4877</v>
      </c>
      <c r="DI90" s="140">
        <v>2507</v>
      </c>
      <c r="DJ90" s="106"/>
      <c r="DK90" s="139" t="s">
        <v>308</v>
      </c>
      <c r="DL90" s="140">
        <v>1194.8364299999998</v>
      </c>
      <c r="DM90" s="140">
        <v>3766.5708300000006</v>
      </c>
      <c r="DN90" s="140">
        <v>2835.9690000000001</v>
      </c>
      <c r="DO90" s="140">
        <v>1875</v>
      </c>
      <c r="DP90" s="140">
        <v>1021</v>
      </c>
      <c r="DQ90" s="140">
        <v>3226</v>
      </c>
      <c r="DR90" s="140">
        <v>2792</v>
      </c>
      <c r="DS90" s="140">
        <v>1347</v>
      </c>
      <c r="DT90" s="140">
        <v>750</v>
      </c>
      <c r="DU90" s="140">
        <v>2029</v>
      </c>
      <c r="DV90" s="140">
        <v>1407.886</v>
      </c>
      <c r="DW90" s="140">
        <v>580</v>
      </c>
      <c r="DX90" s="140">
        <v>325.06599999999997</v>
      </c>
      <c r="DY90" s="140">
        <v>1703</v>
      </c>
      <c r="DZ90" s="140">
        <v>1270</v>
      </c>
      <c r="EA90" s="140">
        <v>904</v>
      </c>
      <c r="EB90" s="140">
        <v>449</v>
      </c>
      <c r="EC90" s="140">
        <v>1716</v>
      </c>
      <c r="ED90" s="140">
        <v>1522</v>
      </c>
      <c r="EE90" s="140">
        <v>1208.652</v>
      </c>
      <c r="EF90" s="140">
        <v>817</v>
      </c>
      <c r="EG90" s="107"/>
      <c r="EH90" s="139" t="s">
        <v>308</v>
      </c>
      <c r="EI90" s="140">
        <v>61244.32593805388</v>
      </c>
      <c r="EJ90" s="140">
        <v>263675.07285330317</v>
      </c>
      <c r="EK90" s="140">
        <v>192676.91078338242</v>
      </c>
      <c r="EL90" s="140">
        <v>137344.53574103385</v>
      </c>
      <c r="EM90" s="140">
        <v>66967.691892987888</v>
      </c>
      <c r="EN90" s="140">
        <v>246777.99</v>
      </c>
      <c r="EO90" s="140">
        <v>165281.82</v>
      </c>
      <c r="EP90" s="140">
        <v>105996.04300000001</v>
      </c>
      <c r="EQ90" s="140">
        <v>52586.682999999997</v>
      </c>
      <c r="ER90" s="140">
        <v>208984.307</v>
      </c>
      <c r="ES90" s="140">
        <v>148507.785</v>
      </c>
      <c r="ET90" s="140">
        <v>98838.89</v>
      </c>
      <c r="EU90" s="140">
        <v>49840.745000000003</v>
      </c>
      <c r="EV90" s="140">
        <v>221123.77299999999</v>
      </c>
      <c r="EW90" s="140">
        <v>168457.74100000001</v>
      </c>
      <c r="EX90" s="140">
        <v>94318.148000000001</v>
      </c>
      <c r="EY90" s="140">
        <v>48891.358</v>
      </c>
      <c r="EZ90" s="140">
        <v>120701.488</v>
      </c>
      <c r="FA90" s="140">
        <v>66666.051000000007</v>
      </c>
      <c r="FB90" s="140">
        <v>15390.903</v>
      </c>
      <c r="FC90" s="160"/>
      <c r="FD90" s="139" t="s">
        <v>308</v>
      </c>
      <c r="FE90" s="140">
        <v>-160.94707000000011</v>
      </c>
      <c r="FF90" s="140">
        <v>-333</v>
      </c>
      <c r="FG90" s="140">
        <v>-330</v>
      </c>
      <c r="FH90" s="140">
        <v>-76</v>
      </c>
      <c r="FI90" s="140">
        <v>-1</v>
      </c>
      <c r="FJ90" s="160"/>
      <c r="FK90" s="139" t="s">
        <v>308</v>
      </c>
      <c r="FL90" s="140">
        <v>-141.92198000000104</v>
      </c>
      <c r="FM90" s="140">
        <v>-361</v>
      </c>
      <c r="FN90" s="140">
        <v>-437</v>
      </c>
      <c r="FO90" s="140">
        <v>-156</v>
      </c>
      <c r="FP90" s="140">
        <v>-5</v>
      </c>
      <c r="FQ90" s="160"/>
      <c r="FR90" s="139" t="s">
        <v>308</v>
      </c>
      <c r="FS90" s="140">
        <v>-173.43448000000001</v>
      </c>
      <c r="FT90" s="140">
        <v>-331</v>
      </c>
      <c r="FU90" s="140">
        <v>-243</v>
      </c>
      <c r="FV90" s="160"/>
      <c r="FW90" s="139" t="s">
        <v>308</v>
      </c>
      <c r="FX90" s="140">
        <v>3406.4342682000001</v>
      </c>
      <c r="FY90" s="140">
        <v>949.07395344999895</v>
      </c>
      <c r="FZ90"/>
      <c r="GA90"/>
      <c r="GB90"/>
      <c r="GC90"/>
      <c r="GD90"/>
      <c r="GE90"/>
      <c r="GF90"/>
      <c r="GG90"/>
      <c r="GH90"/>
      <c r="GI90"/>
      <c r="GJ90"/>
      <c r="GK90"/>
      <c r="GL90"/>
      <c r="GM90"/>
      <c r="GN90"/>
      <c r="GO90"/>
      <c r="GP90"/>
      <c r="GQ90"/>
      <c r="GR90"/>
      <c r="GS90"/>
      <c r="GT90"/>
      <c r="GU90"/>
      <c r="GV90"/>
      <c r="GW90"/>
      <c r="GX90"/>
    </row>
    <row r="91" spans="1:206" ht="15.5">
      <c r="A91" s="155" t="s">
        <v>13</v>
      </c>
      <c r="B91" s="156">
        <v>4730</v>
      </c>
      <c r="C91" s="156">
        <v>19005</v>
      </c>
      <c r="D91" s="156">
        <v>14020</v>
      </c>
      <c r="E91" s="156">
        <v>9234</v>
      </c>
      <c r="F91" s="156">
        <v>4558</v>
      </c>
      <c r="G91" s="156">
        <v>16710</v>
      </c>
      <c r="H91" s="156">
        <v>12180</v>
      </c>
      <c r="I91" s="156">
        <v>7663</v>
      </c>
      <c r="J91" s="156">
        <v>3828</v>
      </c>
      <c r="K91" s="156">
        <v>15219</v>
      </c>
      <c r="L91" s="156">
        <v>11418</v>
      </c>
      <c r="M91" s="156">
        <v>7438</v>
      </c>
      <c r="N91" s="156">
        <v>3822</v>
      </c>
      <c r="O91" s="156">
        <v>14742</v>
      </c>
      <c r="P91" s="156">
        <v>11069</v>
      </c>
      <c r="Q91" s="156">
        <v>7234</v>
      </c>
      <c r="R91" s="156">
        <v>3665</v>
      </c>
      <c r="S91" s="156">
        <v>14194</v>
      </c>
      <c r="T91" s="156">
        <v>10021</v>
      </c>
      <c r="U91" s="156">
        <v>7020</v>
      </c>
      <c r="V91" s="156">
        <v>3453</v>
      </c>
      <c r="W91" s="107"/>
      <c r="X91" s="155" t="s">
        <v>13</v>
      </c>
      <c r="Y91" s="156">
        <v>1995.8364299999998</v>
      </c>
      <c r="Z91" s="156">
        <v>7061.5708300000006</v>
      </c>
      <c r="AA91" s="156">
        <v>5230.9690000000001</v>
      </c>
      <c r="AB91" s="156">
        <v>3468</v>
      </c>
      <c r="AC91" s="156">
        <v>1828</v>
      </c>
      <c r="AD91" s="156">
        <v>6255</v>
      </c>
      <c r="AE91" s="156">
        <v>5125</v>
      </c>
      <c r="AF91" s="156">
        <v>2904</v>
      </c>
      <c r="AG91" s="156">
        <v>1516</v>
      </c>
      <c r="AH91" s="156">
        <v>5473</v>
      </c>
      <c r="AI91" s="156">
        <v>4093</v>
      </c>
      <c r="AJ91" s="156">
        <v>2397</v>
      </c>
      <c r="AK91" s="156">
        <v>1394.066</v>
      </c>
      <c r="AL91" s="156">
        <v>5089</v>
      </c>
      <c r="AM91" s="156">
        <v>4118</v>
      </c>
      <c r="AN91" s="156">
        <v>2805</v>
      </c>
      <c r="AO91" s="156">
        <v>1392</v>
      </c>
      <c r="AP91" s="156">
        <v>5481.8530000000001</v>
      </c>
      <c r="AQ91" s="156">
        <v>4310</v>
      </c>
      <c r="AR91" s="156">
        <v>3034.777</v>
      </c>
      <c r="AS91" s="156">
        <v>1380</v>
      </c>
      <c r="AT91" s="107"/>
      <c r="AU91" s="155" t="s">
        <v>13</v>
      </c>
      <c r="AV91" s="156">
        <v>89896.290724291612</v>
      </c>
      <c r="AW91" s="156">
        <v>381786.98417748406</v>
      </c>
      <c r="AX91" s="156">
        <v>294882.13730649767</v>
      </c>
      <c r="AY91" s="156">
        <v>206947.01950357086</v>
      </c>
      <c r="AZ91" s="156">
        <v>103268.65826222826</v>
      </c>
      <c r="BA91" s="156">
        <v>385697.62099999998</v>
      </c>
      <c r="BB91" s="156">
        <v>286851.53600000002</v>
      </c>
      <c r="BC91" s="156">
        <v>184499.34400000001</v>
      </c>
      <c r="BD91" s="156">
        <v>92158.142000000007</v>
      </c>
      <c r="BE91" s="156">
        <v>357216.75599999999</v>
      </c>
      <c r="BF91" s="156">
        <v>268796.45500000002</v>
      </c>
      <c r="BG91" s="156">
        <v>175392.94</v>
      </c>
      <c r="BH91" s="156">
        <v>87103.592999999993</v>
      </c>
      <c r="BI91" s="156">
        <v>330088.84499999997</v>
      </c>
      <c r="BJ91" s="156">
        <v>247153.77799999999</v>
      </c>
      <c r="BK91" s="156">
        <v>159235.163</v>
      </c>
      <c r="BL91" s="156">
        <v>80961.516000000003</v>
      </c>
      <c r="BM91" s="156">
        <v>184803.93900000001</v>
      </c>
      <c r="BN91" s="156">
        <v>106314.65</v>
      </c>
      <c r="BO91" s="156">
        <v>25091.942999999999</v>
      </c>
      <c r="BP91" s="160"/>
      <c r="BQ91" s="155" t="s">
        <v>13</v>
      </c>
      <c r="BR91" s="156">
        <v>-197.87606499999998</v>
      </c>
      <c r="BS91" s="156">
        <v>-354</v>
      </c>
      <c r="BT91" s="156">
        <v>-330</v>
      </c>
      <c r="BU91" s="156">
        <v>-76</v>
      </c>
      <c r="BV91" s="156">
        <v>-1</v>
      </c>
      <c r="BW91" s="160"/>
      <c r="BX91" s="155" t="s">
        <v>13</v>
      </c>
      <c r="BY91" s="156">
        <v>-185.872985</v>
      </c>
      <c r="BZ91" s="156">
        <v>-392</v>
      </c>
      <c r="CA91" s="156">
        <v>-436</v>
      </c>
      <c r="CB91" s="156">
        <v>-156</v>
      </c>
      <c r="CC91" s="156">
        <v>-5</v>
      </c>
      <c r="CD91" s="160"/>
      <c r="CE91" s="155" t="s">
        <v>13</v>
      </c>
      <c r="CF91" s="156">
        <v>-206.74800999999997</v>
      </c>
      <c r="CG91" s="156">
        <v>-381</v>
      </c>
      <c r="CH91" s="156">
        <v>-243</v>
      </c>
      <c r="CI91" s="160"/>
      <c r="CJ91" s="155" t="s">
        <v>13</v>
      </c>
      <c r="CK91" s="156">
        <v>5057.1181869000002</v>
      </c>
      <c r="CL91" s="156">
        <v>1649.4701742999994</v>
      </c>
      <c r="CM91" s="160"/>
      <c r="CN91" s="155" t="s">
        <v>13</v>
      </c>
      <c r="CO91" s="156">
        <v>4730</v>
      </c>
      <c r="CP91" s="156">
        <v>19005</v>
      </c>
      <c r="CQ91" s="156">
        <v>14020</v>
      </c>
      <c r="CR91" s="156">
        <v>9234</v>
      </c>
      <c r="CS91" s="156">
        <v>4558</v>
      </c>
      <c r="CT91" s="156">
        <v>16710</v>
      </c>
      <c r="CU91" s="156">
        <v>12180</v>
      </c>
      <c r="CV91" s="156">
        <v>7663</v>
      </c>
      <c r="CW91" s="156">
        <v>3828</v>
      </c>
      <c r="CX91" s="156">
        <v>15219</v>
      </c>
      <c r="CY91" s="156">
        <v>11418</v>
      </c>
      <c r="CZ91" s="156">
        <v>7438</v>
      </c>
      <c r="DA91" s="156">
        <v>3822</v>
      </c>
      <c r="DB91" s="156">
        <v>14742</v>
      </c>
      <c r="DC91" s="156">
        <v>11069</v>
      </c>
      <c r="DD91" s="156">
        <v>7234</v>
      </c>
      <c r="DE91" s="156">
        <v>3665</v>
      </c>
      <c r="DF91" s="156">
        <v>14194</v>
      </c>
      <c r="DG91" s="156">
        <v>10021</v>
      </c>
      <c r="DH91" s="156">
        <v>7020</v>
      </c>
      <c r="DI91" s="156">
        <v>3453</v>
      </c>
      <c r="DJ91" s="106"/>
      <c r="DK91" s="155" t="s">
        <v>13</v>
      </c>
      <c r="DL91" s="156">
        <v>1995.8364299999998</v>
      </c>
      <c r="DM91" s="156">
        <v>7061.5708300000006</v>
      </c>
      <c r="DN91" s="156">
        <v>5230.9690000000001</v>
      </c>
      <c r="DO91" s="156">
        <v>3468</v>
      </c>
      <c r="DP91" s="156">
        <v>1828</v>
      </c>
      <c r="DQ91" s="156">
        <v>6255</v>
      </c>
      <c r="DR91" s="156">
        <v>5125</v>
      </c>
      <c r="DS91" s="156">
        <v>2904</v>
      </c>
      <c r="DT91" s="156">
        <v>1516</v>
      </c>
      <c r="DU91" s="156">
        <v>5473</v>
      </c>
      <c r="DV91" s="156">
        <v>4093</v>
      </c>
      <c r="DW91" s="156">
        <v>2397</v>
      </c>
      <c r="DX91" s="156">
        <v>1394.066</v>
      </c>
      <c r="DY91" s="156">
        <v>5089</v>
      </c>
      <c r="DZ91" s="156">
        <v>4118</v>
      </c>
      <c r="EA91" s="156">
        <v>2805</v>
      </c>
      <c r="EB91" s="156">
        <v>1392</v>
      </c>
      <c r="EC91" s="156">
        <v>5481.8530000000001</v>
      </c>
      <c r="ED91" s="156">
        <v>4310</v>
      </c>
      <c r="EE91" s="156">
        <v>3034.777</v>
      </c>
      <c r="EF91" s="156">
        <v>1380</v>
      </c>
      <c r="EG91" s="107"/>
      <c r="EH91" s="155" t="s">
        <v>13</v>
      </c>
      <c r="EI91" s="156">
        <v>89896.290724291612</v>
      </c>
      <c r="EJ91" s="156">
        <v>381786.98417748406</v>
      </c>
      <c r="EK91" s="156">
        <v>294882.13730649767</v>
      </c>
      <c r="EL91" s="156">
        <v>206947.01950357086</v>
      </c>
      <c r="EM91" s="156">
        <v>103268.65826222826</v>
      </c>
      <c r="EN91" s="156">
        <v>385697.62099999998</v>
      </c>
      <c r="EO91" s="156">
        <v>286851.53600000002</v>
      </c>
      <c r="EP91" s="156">
        <v>184499.34400000001</v>
      </c>
      <c r="EQ91" s="156">
        <v>92158.142000000007</v>
      </c>
      <c r="ER91" s="156">
        <v>357216.75599999999</v>
      </c>
      <c r="ES91" s="156">
        <v>268796.45500000002</v>
      </c>
      <c r="ET91" s="156">
        <v>175392.94</v>
      </c>
      <c r="EU91" s="156">
        <v>87103.592999999993</v>
      </c>
      <c r="EV91" s="156">
        <v>330088.84499999997</v>
      </c>
      <c r="EW91" s="156">
        <v>247153.77799999999</v>
      </c>
      <c r="EX91" s="156">
        <v>159235.163</v>
      </c>
      <c r="EY91" s="156">
        <v>80961.516000000003</v>
      </c>
      <c r="EZ91" s="156">
        <v>184803.93900000001</v>
      </c>
      <c r="FA91" s="156">
        <v>106314.65</v>
      </c>
      <c r="FB91" s="156">
        <v>25091.942999999999</v>
      </c>
      <c r="FC91" s="160"/>
      <c r="FD91" s="155" t="s">
        <v>13</v>
      </c>
      <c r="FE91" s="156">
        <v>-197.87606499999998</v>
      </c>
      <c r="FF91" s="156">
        <v>-354</v>
      </c>
      <c r="FG91" s="156">
        <v>-330</v>
      </c>
      <c r="FH91" s="156">
        <v>-76</v>
      </c>
      <c r="FI91" s="156">
        <v>-1</v>
      </c>
      <c r="FJ91" s="160"/>
      <c r="FK91" s="155" t="s">
        <v>13</v>
      </c>
      <c r="FL91" s="156">
        <v>-185.872985</v>
      </c>
      <c r="FM91" s="156">
        <v>-392</v>
      </c>
      <c r="FN91" s="156">
        <v>-436</v>
      </c>
      <c r="FO91" s="156">
        <v>-156</v>
      </c>
      <c r="FP91" s="156">
        <v>-5</v>
      </c>
      <c r="FQ91" s="160"/>
      <c r="FR91" s="155" t="s">
        <v>13</v>
      </c>
      <c r="FS91" s="156">
        <v>-206.74800999999997</v>
      </c>
      <c r="FT91" s="156">
        <v>-381</v>
      </c>
      <c r="FU91" s="156">
        <v>-243</v>
      </c>
      <c r="FV91" s="160"/>
      <c r="FW91" s="155" t="s">
        <v>13</v>
      </c>
      <c r="FX91" s="156">
        <v>5057.1181869000002</v>
      </c>
      <c r="FY91" s="156">
        <v>1649.4701742999994</v>
      </c>
    </row>
    <row r="92" spans="1:206" s="153" customFormat="1" ht="15.5">
      <c r="A92" s="139" t="s">
        <v>22</v>
      </c>
      <c r="B92" s="154">
        <v>0.85209872095118</v>
      </c>
      <c r="C92" s="154">
        <v>0.8536968825801815</v>
      </c>
      <c r="D92" s="154">
        <v>0.85534744676956864</v>
      </c>
      <c r="E92" s="154">
        <v>0.85436713545521836</v>
      </c>
      <c r="F92" s="154">
        <v>0.84699999999999998</v>
      </c>
      <c r="G92" s="154">
        <v>0.84299999999999997</v>
      </c>
      <c r="H92" s="154">
        <v>0.84299999999999997</v>
      </c>
      <c r="I92" s="154">
        <v>0.83799999999999997</v>
      </c>
      <c r="J92" s="154">
        <v>0.84499999999999997</v>
      </c>
      <c r="K92" s="154">
        <v>0.83899999999999997</v>
      </c>
      <c r="L92" s="154">
        <v>0.84599999999999997</v>
      </c>
      <c r="M92" s="154">
        <v>0.84399999999999997</v>
      </c>
      <c r="N92" s="154">
        <v>0.85799999999999998</v>
      </c>
      <c r="O92" s="154">
        <v>0.85099999999999998</v>
      </c>
      <c r="P92" s="154">
        <v>0.85799999999999998</v>
      </c>
      <c r="Q92" s="154">
        <v>0.85899999999999999</v>
      </c>
      <c r="R92" s="154">
        <v>0.87</v>
      </c>
      <c r="S92" s="154">
        <v>0.85599999999999998</v>
      </c>
      <c r="T92" s="154">
        <v>0.80900000000000005</v>
      </c>
      <c r="U92" s="154">
        <v>0.85499999999999998</v>
      </c>
      <c r="V92" s="154">
        <v>0.84299999999999997</v>
      </c>
      <c r="W92" s="103"/>
      <c r="X92" s="139" t="s">
        <v>22</v>
      </c>
      <c r="Y92" s="154">
        <v>0.83269613437909906</v>
      </c>
      <c r="Z92" s="154">
        <v>0.75633452137587442</v>
      </c>
      <c r="AA92" s="154">
        <v>0.76364856541686543</v>
      </c>
      <c r="AB92" s="154">
        <v>0.75886214442013133</v>
      </c>
      <c r="AC92" s="154">
        <v>0.8</v>
      </c>
      <c r="AD92" s="154">
        <v>0.67</v>
      </c>
      <c r="AE92" s="154">
        <v>0.72199999999999998</v>
      </c>
      <c r="AF92" s="154">
        <v>0.70699999999999996</v>
      </c>
      <c r="AG92" s="154">
        <v>0.75700000000000001</v>
      </c>
      <c r="AH92" s="154">
        <v>0.66900000000000004</v>
      </c>
      <c r="AI92" s="154">
        <v>0.67300000000000004</v>
      </c>
      <c r="AJ92" s="154">
        <v>0.60199999999999998</v>
      </c>
      <c r="AK92" s="154">
        <v>0.71099999999999997</v>
      </c>
      <c r="AL92" s="154">
        <v>0.68600000000000005</v>
      </c>
      <c r="AM92" s="154">
        <v>0.752</v>
      </c>
      <c r="AN92" s="154">
        <v>0.77</v>
      </c>
      <c r="AO92" s="154">
        <v>0.76800000000000002</v>
      </c>
      <c r="AP92" s="154">
        <v>0.71699999999999997</v>
      </c>
      <c r="AQ92" s="154">
        <v>0.74099999999999999</v>
      </c>
      <c r="AR92" s="154">
        <v>0.76</v>
      </c>
      <c r="AS92" s="154">
        <v>0.69199999999999995</v>
      </c>
      <c r="AT92" s="103"/>
      <c r="AU92" s="139" t="s">
        <v>22</v>
      </c>
      <c r="AV92" s="154">
        <v>0.91388749301374206</v>
      </c>
      <c r="AW92" s="154">
        <v>0.9112711890824059</v>
      </c>
      <c r="AX92" s="154">
        <v>0.91805340116074541</v>
      </c>
      <c r="AY92" s="154">
        <v>0.92344377227908292</v>
      </c>
      <c r="AZ92" s="154">
        <v>0.92200000000000004</v>
      </c>
      <c r="BA92" s="154">
        <v>0.91200000000000003</v>
      </c>
      <c r="BB92" s="154">
        <v>0.91600000000000004</v>
      </c>
      <c r="BC92" s="154">
        <v>0.91800000000000004</v>
      </c>
      <c r="BD92" s="154">
        <v>0.91800000000000004</v>
      </c>
      <c r="BE92" s="154">
        <v>0.90700000000000003</v>
      </c>
      <c r="BF92" s="154">
        <v>0.91400000000000003</v>
      </c>
      <c r="BG92" s="154">
        <v>0.91</v>
      </c>
      <c r="BH92" s="154">
        <v>0.90400000000000003</v>
      </c>
      <c r="BI92" s="154">
        <v>0.89</v>
      </c>
      <c r="BJ92" s="154">
        <v>0.89500000000000002</v>
      </c>
      <c r="BK92" s="154">
        <v>0.89</v>
      </c>
      <c r="BL92" s="154">
        <v>0.90100000000000002</v>
      </c>
      <c r="BM92" s="154">
        <v>0.89</v>
      </c>
      <c r="BN92" s="154">
        <v>0.9</v>
      </c>
      <c r="BO92" s="154">
        <v>0.89900000000000002</v>
      </c>
      <c r="BP92" s="161"/>
      <c r="BQ92" s="139" t="s">
        <v>22</v>
      </c>
      <c r="BR92" s="154">
        <v>0</v>
      </c>
      <c r="BS92" s="154">
        <v>0</v>
      </c>
      <c r="BT92" s="154">
        <v>0</v>
      </c>
      <c r="BU92" s="154">
        <v>0</v>
      </c>
      <c r="BV92" s="154">
        <v>0</v>
      </c>
      <c r="BW92" s="161"/>
      <c r="BX92" s="139" t="s">
        <v>22</v>
      </c>
      <c r="BY92" s="154">
        <v>0</v>
      </c>
      <c r="BZ92" s="154">
        <v>0</v>
      </c>
      <c r="CA92" s="154">
        <v>0</v>
      </c>
      <c r="CB92" s="154">
        <v>0</v>
      </c>
      <c r="CC92" s="154">
        <v>0</v>
      </c>
      <c r="CD92" s="161"/>
      <c r="CE92" s="139" t="s">
        <v>22</v>
      </c>
      <c r="CF92" s="154">
        <v>0</v>
      </c>
      <c r="CG92" s="154">
        <v>0</v>
      </c>
      <c r="CH92" s="154">
        <v>0</v>
      </c>
      <c r="CI92" s="161"/>
      <c r="CJ92" s="139" t="s">
        <v>22</v>
      </c>
      <c r="CK92" s="154">
        <v>0.89516649967684436</v>
      </c>
      <c r="CL92" s="154">
        <v>0.88961852251386553</v>
      </c>
      <c r="CM92" s="161"/>
      <c r="CN92" s="139" t="s">
        <v>73</v>
      </c>
      <c r="CO92" s="154">
        <v>0.85209872095118</v>
      </c>
      <c r="CP92" s="154">
        <v>0.8536968825801815</v>
      </c>
      <c r="CQ92" s="154">
        <v>0.85534744676956864</v>
      </c>
      <c r="CR92" s="154">
        <v>0.85436713545521836</v>
      </c>
      <c r="CS92" s="154">
        <v>0.84699999999999998</v>
      </c>
      <c r="CT92" s="154">
        <v>0.84299999999999997</v>
      </c>
      <c r="CU92" s="154">
        <v>0.84299999999999997</v>
      </c>
      <c r="CV92" s="154">
        <v>0.83799999999999997</v>
      </c>
      <c r="CW92" s="154">
        <v>0.84499999999999997</v>
      </c>
      <c r="CX92" s="154">
        <v>0.83899999999999997</v>
      </c>
      <c r="CY92" s="154">
        <v>0.84599999999999997</v>
      </c>
      <c r="CZ92" s="154">
        <v>0.84399999999999997</v>
      </c>
      <c r="DA92" s="154">
        <v>0.85799999999999998</v>
      </c>
      <c r="DB92" s="154">
        <v>0.85099999999999998</v>
      </c>
      <c r="DC92" s="154">
        <v>0.85799999999999998</v>
      </c>
      <c r="DD92" s="154">
        <v>0.85899999999999999</v>
      </c>
      <c r="DE92" s="154">
        <v>0.87</v>
      </c>
      <c r="DF92" s="154">
        <v>0.85599999999999998</v>
      </c>
      <c r="DG92" s="154">
        <v>0.80900000000000005</v>
      </c>
      <c r="DH92" s="154">
        <v>0.85499999999999998</v>
      </c>
      <c r="DI92" s="154">
        <v>0.84299999999999997</v>
      </c>
      <c r="DJ92" s="103"/>
      <c r="DK92" s="139" t="s">
        <v>73</v>
      </c>
      <c r="DL92" s="154">
        <v>0.83269613437909906</v>
      </c>
      <c r="DM92" s="154">
        <v>0.75633452137587442</v>
      </c>
      <c r="DN92" s="154">
        <v>0.76364856541686543</v>
      </c>
      <c r="DO92" s="154">
        <v>0.75886214442013133</v>
      </c>
      <c r="DP92" s="154">
        <v>0.8</v>
      </c>
      <c r="DQ92" s="154">
        <v>0.67</v>
      </c>
      <c r="DR92" s="154">
        <v>0.72199999999999998</v>
      </c>
      <c r="DS92" s="154">
        <v>0.70699999999999996</v>
      </c>
      <c r="DT92" s="154">
        <v>0.75700000000000001</v>
      </c>
      <c r="DU92" s="154">
        <v>0.66900000000000004</v>
      </c>
      <c r="DV92" s="154">
        <v>0.67300000000000004</v>
      </c>
      <c r="DW92" s="154">
        <v>0.60199999999999998</v>
      </c>
      <c r="DX92" s="154">
        <v>0.71099999999999997</v>
      </c>
      <c r="DY92" s="154">
        <v>0.68600000000000005</v>
      </c>
      <c r="DZ92" s="154">
        <v>0.752</v>
      </c>
      <c r="EA92" s="154">
        <v>0.77</v>
      </c>
      <c r="EB92" s="154">
        <v>0.76800000000000002</v>
      </c>
      <c r="EC92" s="154">
        <v>0.71699999999999997</v>
      </c>
      <c r="ED92" s="154">
        <v>0.74099999999999999</v>
      </c>
      <c r="EE92" s="154">
        <v>0.76</v>
      </c>
      <c r="EF92" s="154">
        <v>0.69199999999999995</v>
      </c>
      <c r="EG92" s="103"/>
      <c r="EH92" s="139" t="s">
        <v>73</v>
      </c>
      <c r="EI92" s="154">
        <v>0.91388749301374206</v>
      </c>
      <c r="EJ92" s="154">
        <v>0.9112711890824059</v>
      </c>
      <c r="EK92" s="154">
        <v>0.91805340116074541</v>
      </c>
      <c r="EL92" s="154">
        <v>0.92344377227908292</v>
      </c>
      <c r="EM92" s="154">
        <v>0.92200000000000004</v>
      </c>
      <c r="EN92" s="154">
        <v>0.91200000000000003</v>
      </c>
      <c r="EO92" s="154">
        <v>0.91600000000000004</v>
      </c>
      <c r="EP92" s="154">
        <v>0.91800000000000004</v>
      </c>
      <c r="EQ92" s="154">
        <v>0.91800000000000004</v>
      </c>
      <c r="ER92" s="154">
        <v>0.90700000000000003</v>
      </c>
      <c r="ES92" s="154">
        <v>0.91400000000000003</v>
      </c>
      <c r="ET92" s="154">
        <v>0.91</v>
      </c>
      <c r="EU92" s="154">
        <v>0.90400000000000003</v>
      </c>
      <c r="EV92" s="154">
        <v>0.89</v>
      </c>
      <c r="EW92" s="154">
        <v>0.89500000000000002</v>
      </c>
      <c r="EX92" s="154">
        <v>0.89</v>
      </c>
      <c r="EY92" s="154">
        <v>0.90100000000000002</v>
      </c>
      <c r="EZ92" s="154">
        <v>0.89</v>
      </c>
      <c r="FA92" s="154">
        <v>0.9</v>
      </c>
      <c r="FB92" s="154">
        <v>0.89900000000000002</v>
      </c>
      <c r="FC92" s="161"/>
      <c r="FD92" s="139" t="s">
        <v>73</v>
      </c>
      <c r="FE92" s="154">
        <v>0</v>
      </c>
      <c r="FF92" s="154">
        <v>0</v>
      </c>
      <c r="FG92" s="154">
        <v>0</v>
      </c>
      <c r="FH92" s="154">
        <v>0</v>
      </c>
      <c r="FI92" s="154">
        <v>0</v>
      </c>
      <c r="FJ92" s="161"/>
      <c r="FK92" s="139" t="s">
        <v>73</v>
      </c>
      <c r="FL92" s="154">
        <v>0</v>
      </c>
      <c r="FM92" s="154">
        <v>0</v>
      </c>
      <c r="FN92" s="154">
        <v>0</v>
      </c>
      <c r="FO92" s="154">
        <v>0</v>
      </c>
      <c r="FP92" s="154">
        <v>0</v>
      </c>
      <c r="FQ92" s="161"/>
      <c r="FR92" s="139" t="s">
        <v>73</v>
      </c>
      <c r="FS92" s="154">
        <v>0</v>
      </c>
      <c r="FT92" s="154">
        <v>0</v>
      </c>
      <c r="FU92" s="154">
        <v>0</v>
      </c>
      <c r="FV92" s="161"/>
      <c r="FW92" s="139" t="s">
        <v>73</v>
      </c>
      <c r="FX92" s="154">
        <v>0.89516649967684436</v>
      </c>
      <c r="FY92" s="154">
        <v>0.88961852251386553</v>
      </c>
      <c r="FZ92"/>
      <c r="GA92"/>
      <c r="GB92"/>
      <c r="GC92"/>
      <c r="GD92"/>
      <c r="GE92"/>
      <c r="GF92"/>
      <c r="GG92"/>
      <c r="GH92"/>
      <c r="GI92"/>
      <c r="GJ92"/>
      <c r="GK92"/>
      <c r="GL92"/>
      <c r="GM92"/>
      <c r="GN92"/>
      <c r="GO92"/>
      <c r="GP92"/>
      <c r="GQ92"/>
      <c r="GR92"/>
      <c r="GS92"/>
      <c r="GT92"/>
      <c r="GU92"/>
      <c r="GV92"/>
      <c r="GW92"/>
      <c r="GX92"/>
    </row>
    <row r="93" spans="1:206">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V93" s="5"/>
      <c r="AW93" s="5"/>
      <c r="AX93" s="5"/>
      <c r="AY93" s="5"/>
      <c r="AZ93" s="5"/>
      <c r="BA93" s="5"/>
      <c r="BB93" s="5"/>
      <c r="BR93" s="5"/>
      <c r="BS93" s="5"/>
      <c r="BT93" s="5"/>
      <c r="BU93" s="5"/>
      <c r="BV93" s="5"/>
      <c r="BY93" s="5"/>
      <c r="BZ93" s="5"/>
      <c r="CA93" s="5"/>
      <c r="CB93" s="5"/>
      <c r="CC93" s="5"/>
      <c r="CF93" s="5"/>
      <c r="CG93" s="5"/>
      <c r="CH93" s="5"/>
      <c r="CK93" s="5"/>
      <c r="CL93" s="5"/>
      <c r="CO93" s="5"/>
      <c r="CP93" s="5"/>
      <c r="CQ93" s="5"/>
      <c r="CR93" s="5"/>
      <c r="CS93" s="5"/>
      <c r="CT93" s="5"/>
      <c r="CU93" s="5"/>
      <c r="DL93" s="5"/>
      <c r="DM93" s="5"/>
      <c r="DN93" s="5"/>
      <c r="DO93" s="5"/>
      <c r="DP93" s="5"/>
      <c r="DQ93" s="5"/>
      <c r="DR93" s="5"/>
      <c r="EP93" s="5"/>
      <c r="FE93" s="5"/>
      <c r="FF93" s="5"/>
      <c r="FG93" s="5"/>
      <c r="FH93" s="5"/>
      <c r="FI93" s="5"/>
      <c r="FL93" s="5"/>
      <c r="FM93" s="5"/>
      <c r="FN93" s="5"/>
      <c r="FO93" s="5"/>
      <c r="FP93" s="5"/>
      <c r="FS93" s="5"/>
      <c r="FT93" s="5"/>
      <c r="FU93" s="5"/>
      <c r="FX93" s="5"/>
      <c r="FY93" s="5"/>
    </row>
    <row r="94" spans="1:206">
      <c r="W94" s="108"/>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Q94" s="14"/>
      <c r="BR94" s="14"/>
      <c r="BS94" s="14"/>
      <c r="BT94" s="14"/>
      <c r="BU94" s="14"/>
      <c r="BV94" s="14"/>
      <c r="BX94" s="14"/>
      <c r="BY94" s="14"/>
      <c r="BZ94" s="14"/>
      <c r="CA94" s="14"/>
      <c r="CB94" s="14"/>
      <c r="CC94" s="14"/>
      <c r="CE94" s="14"/>
      <c r="CF94" s="14"/>
      <c r="CG94" s="14"/>
      <c r="CH94" s="14"/>
      <c r="CJ94" s="14"/>
      <c r="CK94" s="14"/>
      <c r="CL94" s="14"/>
      <c r="DL94" s="14"/>
      <c r="DM94" s="14"/>
      <c r="DN94" s="14"/>
      <c r="DO94" s="14"/>
      <c r="DP94" s="14"/>
      <c r="DQ94" s="14"/>
      <c r="DR94" s="14"/>
      <c r="DS94" s="14"/>
      <c r="DT94" s="14"/>
      <c r="DU94" s="14"/>
      <c r="DV94" s="14"/>
      <c r="DW94" s="14"/>
      <c r="EI94" s="14"/>
      <c r="EJ94" s="14"/>
      <c r="EK94" s="14"/>
      <c r="EL94" s="14"/>
      <c r="EM94" s="14"/>
      <c r="EN94" s="14"/>
      <c r="EO94" s="14"/>
      <c r="EP94" s="14"/>
      <c r="EQ94" s="14"/>
      <c r="ER94" s="14"/>
      <c r="ES94" s="14"/>
      <c r="ET94" s="14"/>
      <c r="FD94" s="14"/>
      <c r="FE94" s="14"/>
      <c r="FF94" s="14"/>
      <c r="FG94" s="14"/>
      <c r="FH94" s="14"/>
      <c r="FI94" s="14"/>
      <c r="FK94" s="14"/>
      <c r="FL94" s="14"/>
      <c r="FM94" s="14"/>
      <c r="FN94" s="14"/>
      <c r="FO94" s="14"/>
      <c r="FP94" s="14"/>
      <c r="FR94" s="14"/>
      <c r="FS94" s="14"/>
      <c r="FT94" s="14"/>
      <c r="FU94" s="14"/>
      <c r="FW94" s="14"/>
      <c r="FX94" s="14"/>
      <c r="FY94" s="14"/>
    </row>
    <row r="95" spans="1:206">
      <c r="W95" s="108"/>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Q95" s="14"/>
      <c r="BR95" s="14"/>
      <c r="BS95" s="14"/>
      <c r="BT95" s="14"/>
      <c r="BU95" s="14"/>
      <c r="BV95" s="14"/>
      <c r="BX95" s="14"/>
      <c r="BY95" s="14"/>
      <c r="BZ95" s="14"/>
      <c r="CA95" s="14"/>
      <c r="CB95" s="14"/>
      <c r="CC95" s="14"/>
      <c r="CE95" s="14"/>
      <c r="CF95" s="14"/>
      <c r="CG95" s="14"/>
      <c r="CH95" s="14"/>
      <c r="CJ95" s="14"/>
      <c r="CK95" s="14"/>
      <c r="CL95" s="14"/>
      <c r="DL95" s="14"/>
      <c r="DM95" s="14"/>
      <c r="DN95" s="14"/>
      <c r="DO95" s="14"/>
      <c r="DP95" s="14"/>
      <c r="DQ95" s="14"/>
      <c r="DR95" s="14"/>
      <c r="DS95" s="14"/>
      <c r="DT95" s="14"/>
      <c r="DU95" s="14"/>
      <c r="DV95" s="14"/>
      <c r="DW95" s="14"/>
      <c r="EI95" s="14"/>
      <c r="EJ95" s="14"/>
      <c r="EK95" s="14"/>
      <c r="EL95" s="14"/>
      <c r="EM95" s="14"/>
      <c r="EN95" s="14"/>
      <c r="EO95" s="14"/>
      <c r="EP95" s="14"/>
      <c r="EQ95" s="14"/>
      <c r="ER95" s="14"/>
      <c r="ES95" s="14"/>
      <c r="ET95" s="14"/>
      <c r="FD95" s="14"/>
      <c r="FE95" s="14"/>
      <c r="FF95" s="14"/>
      <c r="FG95" s="14"/>
      <c r="FH95" s="14"/>
      <c r="FI95" s="14"/>
      <c r="FK95" s="14"/>
      <c r="FL95" s="14"/>
      <c r="FM95" s="14"/>
      <c r="FN95" s="14"/>
      <c r="FO95" s="14"/>
      <c r="FP95" s="14"/>
      <c r="FR95" s="14"/>
      <c r="FS95" s="14"/>
      <c r="FT95" s="14"/>
      <c r="FU95" s="14"/>
      <c r="FW95" s="14"/>
      <c r="FX95" s="14"/>
      <c r="FY95" s="14"/>
    </row>
    <row r="96" spans="1:206">
      <c r="W96" s="108"/>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Q96" s="14"/>
      <c r="BR96" s="14"/>
      <c r="BS96" s="14"/>
      <c r="BT96" s="14"/>
      <c r="BU96" s="14"/>
      <c r="BV96" s="14"/>
      <c r="BX96" s="14"/>
      <c r="BY96" s="14"/>
      <c r="BZ96" s="14"/>
      <c r="CA96" s="14"/>
      <c r="CB96" s="14"/>
      <c r="CC96" s="14"/>
      <c r="CE96" s="14"/>
      <c r="CF96" s="14"/>
      <c r="CG96" s="14"/>
      <c r="CH96" s="14"/>
      <c r="CJ96" s="14"/>
      <c r="CK96" s="14"/>
      <c r="CL96" s="14"/>
      <c r="DL96" s="14"/>
      <c r="DM96" s="14"/>
      <c r="DN96" s="14"/>
      <c r="DO96" s="14"/>
      <c r="DP96" s="14"/>
      <c r="DQ96" s="14"/>
      <c r="DR96" s="14"/>
      <c r="DS96" s="14"/>
      <c r="DT96" s="14"/>
      <c r="DU96" s="14"/>
      <c r="DV96" s="14"/>
      <c r="DW96" s="14"/>
      <c r="EI96" s="14"/>
      <c r="EJ96" s="14"/>
      <c r="EK96" s="14"/>
      <c r="EL96" s="14"/>
      <c r="EM96" s="14"/>
      <c r="EN96" s="14"/>
      <c r="EO96" s="14"/>
      <c r="EP96" s="14"/>
      <c r="EQ96" s="14"/>
      <c r="ER96" s="14"/>
      <c r="ES96" s="14"/>
      <c r="ET96" s="14"/>
      <c r="FD96" s="14"/>
      <c r="FE96" s="14"/>
      <c r="FF96" s="14"/>
      <c r="FG96" s="14"/>
      <c r="FH96" s="14"/>
      <c r="FI96" s="14"/>
      <c r="FK96" s="14"/>
      <c r="FL96" s="14"/>
      <c r="FM96" s="14"/>
      <c r="FN96" s="14"/>
      <c r="FO96" s="14"/>
      <c r="FP96" s="14"/>
      <c r="FR96" s="14"/>
      <c r="FS96" s="14"/>
      <c r="FT96" s="14"/>
      <c r="FU96" s="14"/>
      <c r="FW96" s="14"/>
      <c r="FX96" s="14"/>
      <c r="FY96" s="14"/>
    </row>
    <row r="97" spans="23:181">
      <c r="W97" s="108"/>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Q97" s="14"/>
      <c r="BR97" s="14"/>
      <c r="BS97" s="14"/>
      <c r="BT97" s="14"/>
      <c r="BU97" s="14"/>
      <c r="BV97" s="14"/>
      <c r="BX97" s="14"/>
      <c r="BY97" s="14"/>
      <c r="BZ97" s="14"/>
      <c r="CA97" s="14"/>
      <c r="CB97" s="14"/>
      <c r="CC97" s="14"/>
      <c r="CE97" s="14"/>
      <c r="CF97" s="14"/>
      <c r="CG97" s="14"/>
      <c r="CH97" s="14"/>
      <c r="CJ97" s="14"/>
      <c r="CK97" s="14"/>
      <c r="CL97" s="14"/>
      <c r="DL97" s="14"/>
      <c r="DM97" s="14"/>
      <c r="DN97" s="14"/>
      <c r="DO97" s="14"/>
      <c r="DP97" s="14"/>
      <c r="DQ97" s="14"/>
      <c r="DR97" s="14"/>
      <c r="DS97" s="14"/>
      <c r="DT97" s="14"/>
      <c r="DU97" s="14"/>
      <c r="DV97" s="14"/>
      <c r="DW97" s="14"/>
      <c r="EI97" s="14"/>
      <c r="EJ97" s="14"/>
      <c r="EK97" s="14"/>
      <c r="EL97" s="14"/>
      <c r="EM97" s="14"/>
      <c r="EN97" s="14"/>
      <c r="EO97" s="14"/>
      <c r="EP97" s="14"/>
      <c r="EQ97" s="14"/>
      <c r="ER97" s="14"/>
      <c r="ES97" s="14"/>
      <c r="ET97" s="14"/>
      <c r="FD97" s="14"/>
      <c r="FE97" s="14"/>
      <c r="FF97" s="14"/>
      <c r="FG97" s="14"/>
      <c r="FH97" s="14"/>
      <c r="FI97" s="14"/>
      <c r="FK97" s="14"/>
      <c r="FL97" s="14"/>
      <c r="FM97" s="14"/>
      <c r="FN97" s="14"/>
      <c r="FO97" s="14"/>
      <c r="FP97" s="14"/>
      <c r="FR97" s="14"/>
      <c r="FS97" s="14"/>
      <c r="FT97" s="14"/>
      <c r="FU97" s="14"/>
      <c r="FW97" s="14"/>
      <c r="FX97" s="14"/>
      <c r="FY97" s="14"/>
    </row>
    <row r="98" spans="23:181">
      <c r="W98" s="108"/>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Q98" s="14"/>
      <c r="BR98" s="14"/>
      <c r="BS98" s="14"/>
      <c r="BT98" s="14"/>
      <c r="BU98" s="14"/>
      <c r="BV98" s="14"/>
      <c r="BX98" s="14"/>
      <c r="BY98" s="14"/>
      <c r="BZ98" s="14"/>
      <c r="CA98" s="14"/>
      <c r="CB98" s="14"/>
      <c r="CC98" s="14"/>
      <c r="CE98" s="14"/>
      <c r="CF98" s="14"/>
      <c r="CG98" s="14"/>
      <c r="CH98" s="14"/>
      <c r="CJ98" s="14"/>
      <c r="CK98" s="14"/>
      <c r="CL98" s="14"/>
      <c r="DL98" s="14"/>
      <c r="DM98" s="14"/>
      <c r="DN98" s="14"/>
      <c r="DO98" s="14"/>
      <c r="DP98" s="14"/>
      <c r="DQ98" s="14"/>
      <c r="DR98" s="14"/>
      <c r="DS98" s="14"/>
      <c r="DT98" s="14"/>
      <c r="DU98" s="14"/>
      <c r="DV98" s="14"/>
      <c r="DW98" s="14"/>
      <c r="EI98" s="14"/>
      <c r="EJ98" s="14"/>
      <c r="EK98" s="14"/>
      <c r="EL98" s="14"/>
      <c r="EM98" s="14"/>
      <c r="EN98" s="14"/>
      <c r="EO98" s="14"/>
      <c r="EP98" s="14"/>
      <c r="EQ98" s="14"/>
      <c r="ER98" s="14"/>
      <c r="ES98" s="14"/>
      <c r="ET98" s="14"/>
      <c r="FD98" s="14"/>
      <c r="FE98" s="14"/>
      <c r="FF98" s="14"/>
      <c r="FG98" s="14"/>
      <c r="FH98" s="14"/>
      <c r="FI98" s="14"/>
      <c r="FK98" s="14"/>
      <c r="FL98" s="14"/>
      <c r="FM98" s="14"/>
      <c r="FN98" s="14"/>
      <c r="FO98" s="14"/>
      <c r="FP98" s="14"/>
      <c r="FR98" s="14"/>
      <c r="FS98" s="14"/>
      <c r="FT98" s="14"/>
      <c r="FU98" s="14"/>
      <c r="FW98" s="14"/>
      <c r="FX98" s="14"/>
      <c r="FY98" s="14"/>
    </row>
    <row r="99" spans="23:181">
      <c r="W99" s="108"/>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Q99" s="14"/>
      <c r="BR99" s="14"/>
      <c r="BS99" s="14"/>
      <c r="BT99" s="14"/>
      <c r="BU99" s="14"/>
      <c r="BV99" s="14"/>
      <c r="BX99" s="14"/>
      <c r="BY99" s="14"/>
      <c r="BZ99" s="14"/>
      <c r="CA99" s="14"/>
      <c r="CB99" s="14"/>
      <c r="CC99" s="14"/>
      <c r="CE99" s="14"/>
      <c r="CF99" s="14"/>
      <c r="CG99" s="14"/>
      <c r="CH99" s="14"/>
      <c r="CJ99" s="14"/>
      <c r="CK99" s="14"/>
      <c r="CL99" s="14"/>
      <c r="DL99" s="14"/>
      <c r="DM99" s="14"/>
      <c r="DN99" s="14"/>
      <c r="DO99" s="14"/>
      <c r="DP99" s="14"/>
      <c r="DQ99" s="14"/>
      <c r="DR99" s="14"/>
      <c r="DS99" s="14"/>
      <c r="DT99" s="14"/>
      <c r="DU99" s="14"/>
      <c r="DV99" s="14"/>
      <c r="DW99" s="14"/>
      <c r="EI99" s="14"/>
      <c r="EJ99" s="14"/>
      <c r="EK99" s="14"/>
      <c r="EL99" s="14"/>
      <c r="EM99" s="14"/>
      <c r="EN99" s="14"/>
      <c r="EO99" s="14"/>
      <c r="EP99" s="14"/>
      <c r="EQ99" s="14"/>
      <c r="ER99" s="14"/>
      <c r="ES99" s="14"/>
      <c r="ET99" s="14"/>
      <c r="FD99" s="14"/>
      <c r="FE99" s="14"/>
      <c r="FF99" s="14"/>
      <c r="FG99" s="14"/>
      <c r="FH99" s="14"/>
      <c r="FI99" s="14"/>
      <c r="FK99" s="14"/>
      <c r="FL99" s="14"/>
      <c r="FM99" s="14"/>
      <c r="FN99" s="14"/>
      <c r="FO99" s="14"/>
      <c r="FP99" s="14"/>
      <c r="FR99" s="14"/>
      <c r="FS99" s="14"/>
      <c r="FT99" s="14"/>
      <c r="FU99" s="14"/>
      <c r="FW99" s="14"/>
      <c r="FX99" s="14"/>
      <c r="FY99" s="14"/>
    </row>
    <row r="100" spans="23:181">
      <c r="W100" s="108"/>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Q100" s="14"/>
      <c r="BR100" s="14"/>
      <c r="BS100" s="14"/>
      <c r="BT100" s="14"/>
      <c r="BU100" s="14"/>
      <c r="BV100" s="14"/>
      <c r="BX100" s="14"/>
      <c r="BY100" s="14"/>
      <c r="BZ100" s="14"/>
      <c r="CA100" s="14"/>
      <c r="CB100" s="14"/>
      <c r="CC100" s="14"/>
      <c r="CE100" s="14"/>
      <c r="CF100" s="14"/>
      <c r="CG100" s="14"/>
      <c r="CH100" s="14"/>
      <c r="CJ100" s="14"/>
      <c r="CK100" s="14"/>
      <c r="CL100" s="14"/>
      <c r="DA100" s="15"/>
      <c r="DB100" s="15"/>
      <c r="DC100" s="15"/>
      <c r="DD100" s="15"/>
      <c r="DE100" s="15"/>
      <c r="DF100" s="15"/>
      <c r="DG100" s="15"/>
      <c r="DH100" s="15"/>
      <c r="DI100" s="15"/>
      <c r="DK100" s="15"/>
      <c r="DL100" s="14"/>
      <c r="DM100" s="14"/>
      <c r="DN100" s="14"/>
      <c r="DO100" s="14"/>
      <c r="DP100" s="14"/>
      <c r="DQ100" s="14"/>
      <c r="DR100" s="14"/>
      <c r="DS100" s="14"/>
      <c r="DT100" s="14"/>
      <c r="DU100" s="14"/>
      <c r="DV100" s="14"/>
      <c r="DW100" s="14"/>
      <c r="EI100" s="14"/>
      <c r="EJ100" s="14"/>
      <c r="EK100" s="14"/>
      <c r="EL100" s="14"/>
      <c r="EM100" s="14"/>
      <c r="EN100" s="14"/>
      <c r="EO100" s="14"/>
      <c r="EP100" s="14"/>
      <c r="EQ100" s="14"/>
      <c r="ER100" s="14"/>
      <c r="ES100" s="14"/>
      <c r="ET100" s="14"/>
      <c r="FD100" s="14"/>
      <c r="FE100" s="14"/>
      <c r="FF100" s="14"/>
      <c r="FG100" s="14"/>
      <c r="FH100" s="14"/>
      <c r="FI100" s="14"/>
      <c r="FK100" s="14"/>
      <c r="FL100" s="14"/>
      <c r="FM100" s="14"/>
      <c r="FN100" s="14"/>
      <c r="FO100" s="14"/>
      <c r="FP100" s="14"/>
      <c r="FR100" s="14"/>
      <c r="FS100" s="14"/>
      <c r="FT100" s="14"/>
      <c r="FU100" s="14"/>
      <c r="FW100" s="14"/>
      <c r="FX100" s="14"/>
      <c r="FY100" s="14"/>
    </row>
    <row r="101" spans="23:181">
      <c r="W101" s="108"/>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Q101" s="14"/>
      <c r="BR101" s="14"/>
      <c r="BS101" s="14"/>
      <c r="BT101" s="14"/>
      <c r="BU101" s="14"/>
      <c r="BV101" s="14"/>
      <c r="BX101" s="14"/>
      <c r="BY101" s="14"/>
      <c r="BZ101" s="14"/>
      <c r="CA101" s="14"/>
      <c r="CB101" s="14"/>
      <c r="CC101" s="14"/>
      <c r="CE101" s="14"/>
      <c r="CF101" s="14"/>
      <c r="CG101" s="14"/>
      <c r="CH101" s="14"/>
      <c r="CJ101" s="14"/>
      <c r="CK101" s="14"/>
      <c r="CL101" s="14"/>
      <c r="DL101" s="14"/>
      <c r="DM101" s="14"/>
      <c r="DN101" s="14"/>
      <c r="DO101" s="14"/>
      <c r="DP101" s="14"/>
      <c r="DQ101" s="14"/>
      <c r="DR101" s="14"/>
      <c r="DS101" s="14"/>
      <c r="DT101" s="14"/>
      <c r="DU101" s="14"/>
      <c r="DV101" s="14"/>
      <c r="DW101" s="14"/>
      <c r="EI101" s="14"/>
      <c r="EJ101" s="14"/>
      <c r="EK101" s="14"/>
      <c r="EL101" s="14"/>
      <c r="EM101" s="14"/>
      <c r="EN101" s="14"/>
      <c r="EO101" s="14"/>
      <c r="EP101" s="14"/>
      <c r="EQ101" s="14"/>
      <c r="ER101" s="14"/>
      <c r="ES101" s="14"/>
      <c r="ET101" s="14"/>
      <c r="FD101" s="14"/>
      <c r="FE101" s="14"/>
      <c r="FF101" s="14"/>
      <c r="FG101" s="14"/>
      <c r="FH101" s="14"/>
      <c r="FI101" s="14"/>
      <c r="FK101" s="14"/>
      <c r="FL101" s="14"/>
      <c r="FM101" s="14"/>
      <c r="FN101" s="14"/>
      <c r="FO101" s="14"/>
      <c r="FP101" s="14"/>
      <c r="FR101" s="14"/>
      <c r="FS101" s="14"/>
      <c r="FT101" s="14"/>
      <c r="FU101" s="14"/>
      <c r="FW101" s="14"/>
      <c r="FX101" s="14"/>
      <c r="FY101" s="14"/>
    </row>
    <row r="102" spans="23:181">
      <c r="W102" s="108"/>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Q102" s="14"/>
      <c r="BR102" s="14"/>
      <c r="BS102" s="14"/>
      <c r="BT102" s="14"/>
      <c r="BU102" s="14"/>
      <c r="BV102" s="14"/>
      <c r="BX102" s="14"/>
      <c r="BY102" s="14"/>
      <c r="BZ102" s="14"/>
      <c r="CA102" s="14"/>
      <c r="CB102" s="14"/>
      <c r="CC102" s="14"/>
      <c r="CE102" s="14"/>
      <c r="CF102" s="14"/>
      <c r="CG102" s="14"/>
      <c r="CH102" s="14"/>
      <c r="CJ102" s="14"/>
      <c r="CK102" s="14"/>
      <c r="CL102" s="14"/>
      <c r="DL102" s="14"/>
      <c r="DM102" s="14"/>
      <c r="DN102" s="14"/>
      <c r="DO102" s="14"/>
      <c r="DP102" s="14"/>
      <c r="DQ102" s="14"/>
      <c r="DR102" s="14"/>
      <c r="DS102" s="14"/>
      <c r="DT102" s="14"/>
      <c r="DU102" s="14"/>
      <c r="DV102" s="14"/>
      <c r="DW102" s="14"/>
      <c r="EI102" s="14"/>
      <c r="EJ102" s="14"/>
      <c r="EK102" s="14"/>
      <c r="EL102" s="14"/>
      <c r="EM102" s="14"/>
      <c r="EN102" s="14"/>
      <c r="EO102" s="14"/>
      <c r="EP102" s="14"/>
      <c r="EQ102" s="14"/>
      <c r="ER102" s="14"/>
      <c r="ES102" s="14"/>
      <c r="ET102" s="14"/>
      <c r="FD102" s="14"/>
      <c r="FE102" s="14"/>
      <c r="FF102" s="14"/>
      <c r="FG102" s="14"/>
      <c r="FH102" s="14"/>
      <c r="FI102" s="14"/>
      <c r="FK102" s="14"/>
      <c r="FL102" s="14"/>
      <c r="FM102" s="14"/>
      <c r="FN102" s="14"/>
      <c r="FO102" s="14"/>
      <c r="FP102" s="14"/>
      <c r="FR102" s="14"/>
      <c r="FS102" s="14"/>
      <c r="FT102" s="14"/>
      <c r="FU102" s="14"/>
      <c r="FW102" s="14"/>
      <c r="FX102" s="14"/>
      <c r="FY102" s="14"/>
    </row>
    <row r="103" spans="23:181">
      <c r="W103" s="108"/>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Q103" s="14"/>
      <c r="BR103" s="14"/>
      <c r="BS103" s="14"/>
      <c r="BT103" s="14"/>
      <c r="BU103" s="14"/>
      <c r="BV103" s="14"/>
      <c r="BX103" s="14"/>
      <c r="BY103" s="14"/>
      <c r="BZ103" s="14"/>
      <c r="CA103" s="14"/>
      <c r="CB103" s="14"/>
      <c r="CC103" s="14"/>
      <c r="CE103" s="14"/>
      <c r="CF103" s="14"/>
      <c r="CG103" s="14"/>
      <c r="CH103" s="14"/>
      <c r="CJ103" s="14"/>
      <c r="CK103" s="14"/>
      <c r="CL103" s="14"/>
      <c r="DL103" s="14"/>
      <c r="DM103" s="14"/>
      <c r="DN103" s="14"/>
      <c r="DO103" s="14"/>
      <c r="DP103" s="14"/>
      <c r="DQ103" s="14"/>
      <c r="DR103" s="14"/>
      <c r="DS103" s="14"/>
      <c r="DT103" s="14"/>
      <c r="DU103" s="14"/>
      <c r="DV103" s="14"/>
      <c r="DW103" s="14"/>
      <c r="EI103" s="14"/>
      <c r="EJ103" s="14"/>
      <c r="EK103" s="14"/>
      <c r="EL103" s="14"/>
      <c r="EM103" s="14"/>
      <c r="EN103" s="14"/>
      <c r="EO103" s="14"/>
      <c r="EP103" s="14"/>
      <c r="EQ103" s="14"/>
      <c r="ER103" s="14"/>
      <c r="ES103" s="14"/>
      <c r="ET103" s="14"/>
      <c r="FD103" s="14"/>
      <c r="FE103" s="14"/>
      <c r="FF103" s="14"/>
      <c r="FG103" s="14"/>
      <c r="FH103" s="14"/>
      <c r="FI103" s="14"/>
      <c r="FK103" s="14"/>
      <c r="FL103" s="14"/>
      <c r="FM103" s="14"/>
      <c r="FN103" s="14"/>
      <c r="FO103" s="14"/>
      <c r="FP103" s="14"/>
      <c r="FR103" s="14"/>
      <c r="FS103" s="14"/>
      <c r="FT103" s="14"/>
      <c r="FU103" s="14"/>
      <c r="FW103" s="14"/>
      <c r="FX103" s="14"/>
      <c r="FY103" s="14"/>
    </row>
    <row r="104" spans="23:181">
      <c r="W104" s="108"/>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Q104" s="14"/>
      <c r="BR104" s="14"/>
      <c r="BS104" s="14"/>
      <c r="BT104" s="14"/>
      <c r="BU104" s="14"/>
      <c r="BV104" s="14"/>
      <c r="BX104" s="14"/>
      <c r="BY104" s="14"/>
      <c r="BZ104" s="14"/>
      <c r="CA104" s="14"/>
      <c r="CB104" s="14"/>
      <c r="CC104" s="14"/>
      <c r="CE104" s="14"/>
      <c r="CF104" s="14"/>
      <c r="CG104" s="14"/>
      <c r="CH104" s="14"/>
      <c r="CJ104" s="14"/>
      <c r="CK104" s="14"/>
      <c r="CL104" s="14"/>
      <c r="DL104" s="14"/>
      <c r="DM104" s="14"/>
      <c r="DN104" s="14"/>
      <c r="DO104" s="14"/>
      <c r="DP104" s="14"/>
      <c r="DQ104" s="14"/>
      <c r="DR104" s="14"/>
      <c r="DS104" s="14"/>
      <c r="DT104" s="14"/>
      <c r="DU104" s="14"/>
      <c r="DV104" s="14"/>
      <c r="DW104" s="14"/>
      <c r="EI104" s="14"/>
      <c r="EJ104" s="14"/>
      <c r="EK104" s="14"/>
      <c r="EL104" s="14"/>
      <c r="EM104" s="14"/>
      <c r="EN104" s="14"/>
      <c r="EO104" s="14"/>
      <c r="EP104" s="14"/>
      <c r="EQ104" s="14"/>
      <c r="ER104" s="14"/>
      <c r="ES104" s="14"/>
      <c r="ET104" s="14"/>
      <c r="FD104" s="14"/>
      <c r="FE104" s="14"/>
      <c r="FF104" s="14"/>
      <c r="FG104" s="14"/>
      <c r="FH104" s="14"/>
      <c r="FI104" s="14"/>
      <c r="FK104" s="14"/>
      <c r="FL104" s="14"/>
      <c r="FM104" s="14"/>
      <c r="FN104" s="14"/>
      <c r="FO104" s="14"/>
      <c r="FP104" s="14"/>
      <c r="FR104" s="14"/>
      <c r="FS104" s="14"/>
      <c r="FT104" s="14"/>
      <c r="FU104" s="14"/>
      <c r="FW104" s="14"/>
      <c r="FX104" s="14"/>
      <c r="FY104" s="14"/>
    </row>
    <row r="105" spans="23:181">
      <c r="W105" s="108"/>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Q105" s="14"/>
      <c r="BR105" s="14"/>
      <c r="BS105" s="14"/>
      <c r="BT105" s="14"/>
      <c r="BU105" s="14"/>
      <c r="BV105" s="14"/>
      <c r="BX105" s="14"/>
      <c r="BY105" s="14"/>
      <c r="BZ105" s="14"/>
      <c r="CA105" s="14"/>
      <c r="CB105" s="14"/>
      <c r="CC105" s="14"/>
      <c r="CE105" s="14"/>
      <c r="CF105" s="14"/>
      <c r="CG105" s="14"/>
      <c r="CH105" s="14"/>
      <c r="CJ105" s="14"/>
      <c r="CK105" s="14"/>
      <c r="CL105" s="14"/>
      <c r="DL105" s="14"/>
      <c r="DM105" s="14"/>
      <c r="DN105" s="14"/>
      <c r="DO105" s="14"/>
      <c r="DP105" s="14"/>
      <c r="DQ105" s="14"/>
      <c r="DR105" s="14"/>
      <c r="DS105" s="14"/>
      <c r="DT105" s="14"/>
      <c r="DU105" s="14"/>
      <c r="DV105" s="14"/>
      <c r="DW105" s="14"/>
      <c r="EI105" s="14"/>
      <c r="EJ105" s="14"/>
      <c r="EK105" s="14"/>
      <c r="EL105" s="14"/>
      <c r="EM105" s="14"/>
      <c r="EN105" s="14"/>
      <c r="EO105" s="14"/>
      <c r="EP105" s="14"/>
      <c r="EQ105" s="14"/>
      <c r="ER105" s="14"/>
      <c r="ES105" s="14"/>
      <c r="ET105" s="14"/>
      <c r="FD105" s="14"/>
      <c r="FE105" s="14"/>
      <c r="FF105" s="14"/>
      <c r="FG105" s="14"/>
      <c r="FH105" s="14"/>
      <c r="FI105" s="14"/>
      <c r="FK105" s="14"/>
      <c r="FL105" s="14"/>
      <c r="FM105" s="14"/>
      <c r="FN105" s="14"/>
      <c r="FO105" s="14"/>
      <c r="FP105" s="14"/>
      <c r="FR105" s="14"/>
      <c r="FS105" s="14"/>
      <c r="FT105" s="14"/>
      <c r="FU105" s="14"/>
      <c r="FW105" s="14"/>
      <c r="FX105" s="14"/>
      <c r="FY105" s="14"/>
    </row>
    <row r="106" spans="23:181">
      <c r="W106" s="108"/>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Q106" s="14"/>
      <c r="BR106" s="14"/>
      <c r="BS106" s="14"/>
      <c r="BT106" s="14"/>
      <c r="BU106" s="14"/>
      <c r="BV106" s="14"/>
      <c r="BX106" s="14"/>
      <c r="BY106" s="14"/>
      <c r="BZ106" s="14"/>
      <c r="CA106" s="14"/>
      <c r="CB106" s="14"/>
      <c r="CC106" s="14"/>
      <c r="CE106" s="14"/>
      <c r="CF106" s="14"/>
      <c r="CG106" s="14"/>
      <c r="CH106" s="14"/>
      <c r="CJ106" s="14"/>
      <c r="CK106" s="14"/>
      <c r="CL106" s="14"/>
      <c r="DL106" s="14"/>
      <c r="DM106" s="14"/>
      <c r="DN106" s="14"/>
      <c r="DO106" s="14"/>
      <c r="DP106" s="14"/>
      <c r="DQ106" s="14"/>
      <c r="DR106" s="14"/>
      <c r="DS106" s="14"/>
      <c r="DT106" s="14"/>
      <c r="DU106" s="14"/>
      <c r="DV106" s="14"/>
      <c r="DW106" s="14"/>
      <c r="EI106" s="14"/>
      <c r="EJ106" s="14"/>
      <c r="EK106" s="14"/>
      <c r="EL106" s="14"/>
      <c r="EM106" s="14"/>
      <c r="EN106" s="14"/>
      <c r="EO106" s="14"/>
      <c r="EP106" s="14"/>
      <c r="EQ106" s="14"/>
      <c r="ER106" s="14"/>
      <c r="ES106" s="14"/>
      <c r="ET106" s="14"/>
      <c r="FD106" s="14"/>
      <c r="FE106" s="14"/>
      <c r="FF106" s="14"/>
      <c r="FG106" s="14"/>
      <c r="FH106" s="14"/>
      <c r="FI106" s="14"/>
      <c r="FK106" s="14"/>
      <c r="FL106" s="14"/>
      <c r="FM106" s="14"/>
      <c r="FN106" s="14"/>
      <c r="FO106" s="14"/>
      <c r="FP106" s="14"/>
      <c r="FR106" s="14"/>
      <c r="FS106" s="14"/>
      <c r="FT106" s="14"/>
      <c r="FU106" s="14"/>
      <c r="FW106" s="14"/>
      <c r="FX106" s="14"/>
      <c r="FY106" s="14"/>
    </row>
    <row r="107" spans="23:181">
      <c r="W107" s="108"/>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Q107" s="14"/>
      <c r="BR107" s="14"/>
      <c r="BS107" s="14"/>
      <c r="BT107" s="14"/>
      <c r="BU107" s="14"/>
      <c r="BV107" s="14"/>
      <c r="BX107" s="14"/>
      <c r="BY107" s="14"/>
      <c r="BZ107" s="14"/>
      <c r="CA107" s="14"/>
      <c r="CB107" s="14"/>
      <c r="CC107" s="14"/>
      <c r="CE107" s="14"/>
      <c r="CF107" s="14"/>
      <c r="CG107" s="14"/>
      <c r="CH107" s="14"/>
      <c r="CJ107" s="14"/>
      <c r="CK107" s="14"/>
      <c r="CL107" s="14"/>
      <c r="DL107" s="14"/>
      <c r="DM107" s="14"/>
      <c r="DN107" s="14"/>
      <c r="DO107" s="14"/>
      <c r="DP107" s="14"/>
      <c r="DQ107" s="14"/>
      <c r="DR107" s="14"/>
      <c r="DS107" s="14"/>
      <c r="DT107" s="14"/>
      <c r="DU107" s="14"/>
      <c r="DV107" s="14"/>
      <c r="DW107" s="14"/>
      <c r="EI107" s="14"/>
      <c r="EJ107" s="14"/>
      <c r="EK107" s="14"/>
      <c r="EL107" s="14"/>
      <c r="EM107" s="14"/>
      <c r="EN107" s="14"/>
      <c r="EO107" s="14"/>
      <c r="EP107" s="14"/>
      <c r="EQ107" s="14"/>
      <c r="ER107" s="14"/>
      <c r="ES107" s="14"/>
      <c r="ET107" s="14"/>
      <c r="FD107" s="14"/>
      <c r="FE107" s="14"/>
      <c r="FF107" s="14"/>
      <c r="FG107" s="14"/>
      <c r="FH107" s="14"/>
      <c r="FI107" s="14"/>
      <c r="FK107" s="14"/>
      <c r="FL107" s="14"/>
      <c r="FM107" s="14"/>
      <c r="FN107" s="14"/>
      <c r="FO107" s="14"/>
      <c r="FP107" s="14"/>
      <c r="FR107" s="14"/>
      <c r="FS107" s="14"/>
      <c r="FT107" s="14"/>
      <c r="FU107" s="14"/>
      <c r="FW107" s="14"/>
      <c r="FX107" s="14"/>
      <c r="FY107" s="14"/>
    </row>
    <row r="108" spans="23:181">
      <c r="W108" s="108"/>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Q108" s="14"/>
      <c r="BR108" s="14"/>
      <c r="BS108" s="14"/>
      <c r="BT108" s="14"/>
      <c r="BU108" s="14"/>
      <c r="BV108" s="14"/>
      <c r="BX108" s="14"/>
      <c r="BY108" s="14"/>
      <c r="BZ108" s="14"/>
      <c r="CA108" s="14"/>
      <c r="CB108" s="14"/>
      <c r="CC108" s="14"/>
      <c r="CE108" s="14"/>
      <c r="CF108" s="14"/>
      <c r="CG108" s="14"/>
      <c r="CH108" s="14"/>
      <c r="CJ108" s="14"/>
      <c r="CK108" s="14"/>
      <c r="CL108" s="14"/>
      <c r="DL108" s="14"/>
      <c r="DM108" s="14"/>
      <c r="DN108" s="14"/>
      <c r="DO108" s="14"/>
      <c r="DP108" s="14"/>
      <c r="DQ108" s="14"/>
      <c r="DR108" s="14"/>
      <c r="DS108" s="14"/>
      <c r="DT108" s="14"/>
      <c r="DU108" s="14"/>
      <c r="DV108" s="14"/>
      <c r="DW108" s="14"/>
      <c r="EI108" s="14"/>
      <c r="EJ108" s="14"/>
      <c r="EK108" s="14"/>
      <c r="EL108" s="14"/>
      <c r="EM108" s="14"/>
      <c r="EN108" s="14"/>
      <c r="EO108" s="14"/>
      <c r="EP108" s="14"/>
      <c r="EQ108" s="14"/>
      <c r="ER108" s="14"/>
      <c r="ES108" s="14"/>
      <c r="ET108" s="14"/>
      <c r="FD108" s="14"/>
      <c r="FE108" s="14"/>
      <c r="FF108" s="14"/>
      <c r="FG108" s="14"/>
      <c r="FH108" s="14"/>
      <c r="FI108" s="14"/>
      <c r="FK108" s="14"/>
      <c r="FL108" s="14"/>
      <c r="FM108" s="14"/>
      <c r="FN108" s="14"/>
      <c r="FO108" s="14"/>
      <c r="FP108" s="14"/>
      <c r="FR108" s="14"/>
      <c r="FS108" s="14"/>
      <c r="FT108" s="14"/>
      <c r="FU108" s="14"/>
      <c r="FW108" s="14"/>
      <c r="FX108" s="14"/>
      <c r="FY108" s="14"/>
    </row>
    <row r="109" spans="23:181">
      <c r="W109" s="108"/>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Q109" s="14"/>
      <c r="BR109" s="14"/>
      <c r="BS109" s="14"/>
      <c r="BT109" s="14"/>
      <c r="BU109" s="14"/>
      <c r="BV109" s="14"/>
      <c r="BX109" s="14"/>
      <c r="BY109" s="14"/>
      <c r="BZ109" s="14"/>
      <c r="CA109" s="14"/>
      <c r="CB109" s="14"/>
      <c r="CC109" s="14"/>
      <c r="CE109" s="14"/>
      <c r="CF109" s="14"/>
      <c r="CG109" s="14"/>
      <c r="CH109" s="14"/>
      <c r="CJ109" s="14"/>
      <c r="CK109" s="14"/>
      <c r="CL109" s="14"/>
      <c r="DL109" s="14"/>
      <c r="DM109" s="14"/>
      <c r="DN109" s="14"/>
      <c r="DO109" s="14"/>
      <c r="DP109" s="14"/>
      <c r="DQ109" s="14"/>
      <c r="DR109" s="14"/>
      <c r="DS109" s="14"/>
      <c r="DT109" s="14"/>
      <c r="DU109" s="14"/>
      <c r="DV109" s="14"/>
      <c r="DW109" s="14"/>
      <c r="EI109" s="14"/>
      <c r="EJ109" s="14"/>
      <c r="EK109" s="14"/>
      <c r="EL109" s="14"/>
      <c r="EM109" s="14"/>
      <c r="EN109" s="14"/>
      <c r="EO109" s="14"/>
      <c r="EP109" s="14"/>
      <c r="EQ109" s="14"/>
      <c r="ER109" s="14"/>
      <c r="ES109" s="14"/>
      <c r="ET109" s="14"/>
      <c r="FD109" s="14"/>
      <c r="FE109" s="14"/>
      <c r="FF109" s="14"/>
      <c r="FG109" s="14"/>
      <c r="FH109" s="14"/>
      <c r="FI109" s="14"/>
      <c r="FK109" s="14"/>
      <c r="FL109" s="14"/>
      <c r="FM109" s="14"/>
      <c r="FN109" s="14"/>
      <c r="FO109" s="14"/>
      <c r="FP109" s="14"/>
      <c r="FR109" s="14"/>
      <c r="FS109" s="14"/>
      <c r="FT109" s="14"/>
      <c r="FU109" s="14"/>
      <c r="FW109" s="14"/>
      <c r="FX109" s="14"/>
      <c r="FY109" s="14"/>
    </row>
    <row r="110" spans="23:181">
      <c r="W110" s="108"/>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Q110" s="14"/>
      <c r="BR110" s="14"/>
      <c r="BS110" s="14"/>
      <c r="BT110" s="14"/>
      <c r="BU110" s="14"/>
      <c r="BV110" s="14"/>
      <c r="BX110" s="14"/>
      <c r="BY110" s="14"/>
      <c r="BZ110" s="14"/>
      <c r="CA110" s="14"/>
      <c r="CB110" s="14"/>
      <c r="CC110" s="14"/>
      <c r="CE110" s="14"/>
      <c r="CF110" s="14"/>
      <c r="CG110" s="14"/>
      <c r="CH110" s="14"/>
      <c r="CJ110" s="14"/>
      <c r="CK110" s="14"/>
      <c r="CL110" s="14"/>
      <c r="DL110" s="14"/>
      <c r="DM110" s="14"/>
      <c r="DN110" s="14"/>
      <c r="DO110" s="14"/>
      <c r="DP110" s="14"/>
      <c r="DQ110" s="14"/>
      <c r="DR110" s="14"/>
      <c r="DS110" s="14"/>
      <c r="DT110" s="14"/>
      <c r="DU110" s="14"/>
      <c r="DV110" s="14"/>
      <c r="DW110" s="14"/>
      <c r="EI110" s="14"/>
      <c r="EJ110" s="14"/>
      <c r="EK110" s="14"/>
      <c r="EL110" s="14"/>
      <c r="EM110" s="14"/>
      <c r="EN110" s="14"/>
      <c r="EO110" s="14"/>
      <c r="EP110" s="14"/>
      <c r="EQ110" s="14"/>
      <c r="ER110" s="14"/>
      <c r="ES110" s="14"/>
      <c r="ET110" s="14"/>
      <c r="FD110" s="14"/>
      <c r="FE110" s="14"/>
      <c r="FF110" s="14"/>
      <c r="FG110" s="14"/>
      <c r="FH110" s="14"/>
      <c r="FI110" s="14"/>
      <c r="FK110" s="14"/>
      <c r="FL110" s="14"/>
      <c r="FM110" s="14"/>
      <c r="FN110" s="14"/>
      <c r="FO110" s="14"/>
      <c r="FP110" s="14"/>
      <c r="FR110" s="14"/>
      <c r="FS110" s="14"/>
      <c r="FT110" s="14"/>
      <c r="FU110" s="14"/>
      <c r="FW110" s="14"/>
      <c r="FX110" s="14"/>
      <c r="FY110" s="14"/>
    </row>
    <row r="111" spans="23:181">
      <c r="W111" s="108"/>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Q111" s="14"/>
      <c r="BR111" s="14"/>
      <c r="BS111" s="14"/>
      <c r="BT111" s="14"/>
      <c r="BU111" s="14"/>
      <c r="BV111" s="14"/>
      <c r="BX111" s="14"/>
      <c r="BY111" s="14"/>
      <c r="BZ111" s="14"/>
      <c r="CA111" s="14"/>
      <c r="CB111" s="14"/>
      <c r="CC111" s="14"/>
      <c r="CE111" s="14"/>
      <c r="CF111" s="14"/>
      <c r="CG111" s="14"/>
      <c r="CH111" s="14"/>
      <c r="CJ111" s="14"/>
      <c r="CK111" s="14"/>
      <c r="CL111" s="14"/>
      <c r="DL111" s="14"/>
      <c r="DM111" s="14"/>
      <c r="DN111" s="14"/>
      <c r="DO111" s="14"/>
      <c r="DP111" s="14"/>
      <c r="DQ111" s="14"/>
      <c r="DR111" s="14"/>
      <c r="DS111" s="14"/>
      <c r="DT111" s="14"/>
      <c r="DU111" s="14"/>
      <c r="DV111" s="14"/>
      <c r="DW111" s="14"/>
      <c r="EI111" s="14"/>
      <c r="EJ111" s="14"/>
      <c r="EK111" s="14"/>
      <c r="EL111" s="14"/>
      <c r="EM111" s="14"/>
      <c r="EN111" s="14"/>
      <c r="EO111" s="14"/>
      <c r="EP111" s="14"/>
      <c r="EQ111" s="14"/>
      <c r="ER111" s="14"/>
      <c r="ES111" s="14"/>
      <c r="ET111" s="14"/>
      <c r="FD111" s="14"/>
      <c r="FE111" s="14"/>
      <c r="FF111" s="14"/>
      <c r="FG111" s="14"/>
      <c r="FH111" s="14"/>
      <c r="FI111" s="14"/>
      <c r="FK111" s="14"/>
      <c r="FL111" s="14"/>
      <c r="FM111" s="14"/>
      <c r="FN111" s="14"/>
      <c r="FO111" s="14"/>
      <c r="FP111" s="14"/>
      <c r="FR111" s="14"/>
      <c r="FS111" s="14"/>
      <c r="FT111" s="14"/>
      <c r="FU111" s="14"/>
      <c r="FW111" s="14"/>
      <c r="FX111" s="14"/>
      <c r="FY111" s="14"/>
    </row>
    <row r="112" spans="23:181">
      <c r="W112" s="108"/>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Q112" s="14"/>
      <c r="BR112" s="14"/>
      <c r="BS112" s="14"/>
      <c r="BT112" s="14"/>
      <c r="BU112" s="14"/>
      <c r="BV112" s="14"/>
      <c r="BX112" s="14"/>
      <c r="BY112" s="14"/>
      <c r="BZ112" s="14"/>
      <c r="CA112" s="14"/>
      <c r="CB112" s="14"/>
      <c r="CC112" s="14"/>
      <c r="CE112" s="14"/>
      <c r="CF112" s="14"/>
      <c r="CG112" s="14"/>
      <c r="CH112" s="14"/>
      <c r="CJ112" s="14"/>
      <c r="CK112" s="14"/>
      <c r="CL112" s="14"/>
      <c r="DL112" s="14"/>
      <c r="DM112" s="14"/>
      <c r="DN112" s="14"/>
      <c r="DO112" s="14"/>
      <c r="DP112" s="14"/>
      <c r="DQ112" s="14"/>
      <c r="DR112" s="14"/>
      <c r="DS112" s="14"/>
      <c r="DT112" s="14"/>
      <c r="DU112" s="14"/>
      <c r="DV112" s="14"/>
      <c r="DW112" s="14"/>
      <c r="EI112" s="14"/>
      <c r="EJ112" s="14"/>
      <c r="EK112" s="14"/>
      <c r="EL112" s="14"/>
      <c r="EM112" s="14"/>
      <c r="EN112" s="14"/>
      <c r="EO112" s="14"/>
      <c r="EP112" s="14"/>
      <c r="EQ112" s="14"/>
      <c r="ER112" s="14"/>
      <c r="ES112" s="14"/>
      <c r="ET112" s="14"/>
      <c r="FD112" s="14"/>
      <c r="FE112" s="14"/>
      <c r="FF112" s="14"/>
      <c r="FG112" s="14"/>
      <c r="FH112" s="14"/>
      <c r="FI112" s="14"/>
      <c r="FK112" s="14"/>
      <c r="FL112" s="14"/>
      <c r="FM112" s="14"/>
      <c r="FN112" s="14"/>
      <c r="FO112" s="14"/>
      <c r="FP112" s="14"/>
      <c r="FR112" s="14"/>
      <c r="FS112" s="14"/>
      <c r="FT112" s="14"/>
      <c r="FU112" s="14"/>
      <c r="FW112" s="14"/>
      <c r="FX112" s="14"/>
      <c r="FY112" s="14"/>
    </row>
    <row r="113" spans="23:181">
      <c r="W113" s="108"/>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Q113" s="14"/>
      <c r="BR113" s="14"/>
      <c r="BS113" s="14"/>
      <c r="BT113" s="14"/>
      <c r="BU113" s="14"/>
      <c r="BV113" s="14"/>
      <c r="BX113" s="14"/>
      <c r="BY113" s="14"/>
      <c r="BZ113" s="14"/>
      <c r="CA113" s="14"/>
      <c r="CB113" s="14"/>
      <c r="CC113" s="14"/>
      <c r="CE113" s="14"/>
      <c r="CF113" s="14"/>
      <c r="CG113" s="14"/>
      <c r="CH113" s="14"/>
      <c r="CJ113" s="14"/>
      <c r="CK113" s="14"/>
      <c r="CL113" s="14"/>
      <c r="DL113" s="14"/>
      <c r="DM113" s="14"/>
      <c r="DN113" s="14"/>
      <c r="DO113" s="14"/>
      <c r="DP113" s="14"/>
      <c r="DQ113" s="14"/>
      <c r="DR113" s="14"/>
      <c r="DS113" s="14"/>
      <c r="DT113" s="14"/>
      <c r="DU113" s="14"/>
      <c r="DV113" s="14"/>
      <c r="DW113" s="14"/>
      <c r="EI113" s="14"/>
      <c r="EJ113" s="14"/>
      <c r="EK113" s="14"/>
      <c r="EL113" s="14"/>
      <c r="EM113" s="14"/>
      <c r="EN113" s="14"/>
      <c r="EO113" s="14"/>
      <c r="EP113" s="14"/>
      <c r="EQ113" s="14"/>
      <c r="ER113" s="14"/>
      <c r="ES113" s="14"/>
      <c r="ET113" s="14"/>
      <c r="FD113" s="14"/>
      <c r="FE113" s="14"/>
      <c r="FF113" s="14"/>
      <c r="FG113" s="14"/>
      <c r="FH113" s="14"/>
      <c r="FI113" s="14"/>
      <c r="FK113" s="14"/>
      <c r="FL113" s="14"/>
      <c r="FM113" s="14"/>
      <c r="FN113" s="14"/>
      <c r="FO113" s="14"/>
      <c r="FP113" s="14"/>
      <c r="FR113" s="14"/>
      <c r="FS113" s="14"/>
      <c r="FT113" s="14"/>
      <c r="FU113" s="14"/>
      <c r="FW113" s="14"/>
      <c r="FX113" s="14"/>
      <c r="FY113" s="14"/>
    </row>
    <row r="114" spans="23:181">
      <c r="W114" s="108"/>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Q114" s="14"/>
      <c r="BR114" s="14"/>
      <c r="BS114" s="14"/>
      <c r="BT114" s="14"/>
      <c r="BU114" s="14"/>
      <c r="BV114" s="14"/>
      <c r="BX114" s="14"/>
      <c r="BY114" s="14"/>
      <c r="BZ114" s="14"/>
      <c r="CA114" s="14"/>
      <c r="CB114" s="14"/>
      <c r="CC114" s="14"/>
      <c r="CE114" s="14"/>
      <c r="CF114" s="14"/>
      <c r="CG114" s="14"/>
      <c r="CH114" s="14"/>
      <c r="CJ114" s="14"/>
      <c r="CK114" s="14"/>
      <c r="CL114" s="14"/>
      <c r="DL114" s="14"/>
      <c r="DM114" s="14"/>
      <c r="DN114" s="14"/>
      <c r="DO114" s="14"/>
      <c r="DP114" s="14"/>
      <c r="DQ114" s="14"/>
      <c r="DR114" s="14"/>
      <c r="DS114" s="14"/>
      <c r="DT114" s="14"/>
      <c r="DU114" s="14"/>
      <c r="DV114" s="14"/>
      <c r="DW114" s="14"/>
      <c r="EI114" s="14"/>
      <c r="EJ114" s="14"/>
      <c r="EK114" s="14"/>
      <c r="EL114" s="14"/>
      <c r="EM114" s="14"/>
      <c r="EN114" s="14"/>
      <c r="EO114" s="14"/>
      <c r="EP114" s="14"/>
      <c r="EQ114" s="14"/>
      <c r="ER114" s="14"/>
      <c r="ES114" s="14"/>
      <c r="ET114" s="14"/>
      <c r="FD114" s="14"/>
      <c r="FE114" s="14"/>
      <c r="FF114" s="14"/>
      <c r="FG114" s="14"/>
      <c r="FH114" s="14"/>
      <c r="FI114" s="14"/>
      <c r="FK114" s="14"/>
      <c r="FL114" s="14"/>
      <c r="FM114" s="14"/>
      <c r="FN114" s="14"/>
      <c r="FO114" s="14"/>
      <c r="FP114" s="14"/>
      <c r="FR114" s="14"/>
      <c r="FS114" s="14"/>
      <c r="FT114" s="14"/>
      <c r="FU114" s="14"/>
      <c r="FW114" s="14"/>
      <c r="FX114" s="14"/>
      <c r="FY114" s="14"/>
    </row>
    <row r="115" spans="23:181">
      <c r="W115" s="108"/>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Q115" s="14"/>
      <c r="BR115" s="14"/>
      <c r="BS115" s="14"/>
      <c r="BT115" s="14"/>
      <c r="BU115" s="14"/>
      <c r="BV115" s="14"/>
      <c r="BX115" s="14"/>
      <c r="BY115" s="14"/>
      <c r="BZ115" s="14"/>
      <c r="CA115" s="14"/>
      <c r="CB115" s="14"/>
      <c r="CC115" s="14"/>
      <c r="CE115" s="14"/>
      <c r="CF115" s="14"/>
      <c r="CG115" s="14"/>
      <c r="CH115" s="14"/>
      <c r="CJ115" s="14"/>
      <c r="CK115" s="14"/>
      <c r="CL115" s="14"/>
      <c r="DL115" s="14"/>
      <c r="DM115" s="14"/>
      <c r="DN115" s="14"/>
      <c r="DO115" s="14"/>
      <c r="DP115" s="14"/>
      <c r="DQ115" s="14"/>
      <c r="DR115" s="14"/>
      <c r="DS115" s="14"/>
      <c r="DT115" s="14"/>
      <c r="DU115" s="14"/>
      <c r="DV115" s="14"/>
      <c r="DW115" s="14"/>
      <c r="EI115" s="14"/>
      <c r="EJ115" s="14"/>
      <c r="EK115" s="14"/>
      <c r="EL115" s="14"/>
      <c r="EM115" s="14"/>
      <c r="EN115" s="14"/>
      <c r="EO115" s="14"/>
      <c r="EP115" s="14"/>
      <c r="EQ115" s="14"/>
      <c r="ER115" s="14"/>
      <c r="ES115" s="14"/>
      <c r="ET115" s="14"/>
      <c r="FD115" s="14"/>
      <c r="FE115" s="14"/>
      <c r="FF115" s="14"/>
      <c r="FG115" s="14"/>
      <c r="FH115" s="14"/>
      <c r="FI115" s="14"/>
      <c r="FK115" s="14"/>
      <c r="FL115" s="14"/>
      <c r="FM115" s="14"/>
      <c r="FN115" s="14"/>
      <c r="FO115" s="14"/>
      <c r="FP115" s="14"/>
      <c r="FR115" s="14"/>
      <c r="FS115" s="14"/>
      <c r="FT115" s="14"/>
      <c r="FU115" s="14"/>
      <c r="FW115" s="14"/>
      <c r="FX115" s="14"/>
      <c r="FY115" s="14"/>
    </row>
    <row r="116" spans="23:181">
      <c r="W116" s="108"/>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Q116" s="14"/>
      <c r="BR116" s="14"/>
      <c r="BS116" s="14"/>
      <c r="BT116" s="14"/>
      <c r="BU116" s="14"/>
      <c r="BV116" s="14"/>
      <c r="BX116" s="14"/>
      <c r="BY116" s="14"/>
      <c r="BZ116" s="14"/>
      <c r="CA116" s="14"/>
      <c r="CB116" s="14"/>
      <c r="CC116" s="14"/>
      <c r="CE116" s="14"/>
      <c r="CF116" s="14"/>
      <c r="CG116" s="14"/>
      <c r="CH116" s="14"/>
      <c r="CJ116" s="14"/>
      <c r="CK116" s="14"/>
      <c r="CL116" s="14"/>
      <c r="DL116" s="14"/>
      <c r="DM116" s="14"/>
      <c r="DN116" s="14"/>
      <c r="DO116" s="14"/>
      <c r="DP116" s="14"/>
      <c r="DQ116" s="14"/>
      <c r="DR116" s="14"/>
      <c r="DS116" s="14"/>
      <c r="DT116" s="14"/>
      <c r="DU116" s="14"/>
      <c r="DV116" s="14"/>
      <c r="DW116" s="14"/>
      <c r="EI116" s="14"/>
      <c r="EJ116" s="14"/>
      <c r="EK116" s="14"/>
      <c r="EL116" s="14"/>
      <c r="EM116" s="14"/>
      <c r="EN116" s="14"/>
      <c r="EO116" s="14"/>
      <c r="EP116" s="14"/>
      <c r="EQ116" s="14"/>
      <c r="ER116" s="14"/>
      <c r="ES116" s="14"/>
      <c r="ET116" s="14"/>
      <c r="FD116" s="14"/>
      <c r="FE116" s="14"/>
      <c r="FF116" s="14"/>
      <c r="FG116" s="14"/>
      <c r="FH116" s="14"/>
      <c r="FI116" s="14"/>
      <c r="FK116" s="14"/>
      <c r="FL116" s="14"/>
      <c r="FM116" s="14"/>
      <c r="FN116" s="14"/>
      <c r="FO116" s="14"/>
      <c r="FP116" s="14"/>
      <c r="FR116" s="14"/>
      <c r="FS116" s="14"/>
      <c r="FT116" s="14"/>
      <c r="FU116" s="14"/>
      <c r="FW116" s="14"/>
      <c r="FX116" s="14"/>
      <c r="FY116" s="14"/>
    </row>
    <row r="117" spans="23:181">
      <c r="W117" s="108"/>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Q117" s="14"/>
      <c r="BR117" s="14"/>
      <c r="BS117" s="14"/>
      <c r="BT117" s="14"/>
      <c r="BU117" s="14"/>
      <c r="BV117" s="14"/>
      <c r="BX117" s="14"/>
      <c r="BY117" s="14"/>
      <c r="BZ117" s="14"/>
      <c r="CA117" s="14"/>
      <c r="CB117" s="14"/>
      <c r="CC117" s="14"/>
      <c r="CE117" s="14"/>
      <c r="CF117" s="14"/>
      <c r="CG117" s="14"/>
      <c r="CH117" s="14"/>
      <c r="CJ117" s="14"/>
      <c r="CK117" s="14"/>
      <c r="CL117" s="14"/>
      <c r="DL117" s="14"/>
      <c r="DM117" s="14"/>
      <c r="DN117" s="14"/>
      <c r="DO117" s="14"/>
      <c r="DP117" s="14"/>
      <c r="DQ117" s="14"/>
      <c r="DR117" s="14"/>
      <c r="DS117" s="14"/>
      <c r="DT117" s="14"/>
      <c r="DU117" s="14"/>
      <c r="DV117" s="14"/>
      <c r="DW117" s="14"/>
      <c r="EI117" s="14"/>
      <c r="EJ117" s="14"/>
      <c r="EK117" s="14"/>
      <c r="EL117" s="14"/>
      <c r="EM117" s="14"/>
      <c r="EN117" s="14"/>
      <c r="EO117" s="14"/>
      <c r="EP117" s="14"/>
      <c r="EQ117" s="14"/>
      <c r="ER117" s="14"/>
      <c r="ES117" s="14"/>
      <c r="ET117" s="14"/>
      <c r="FD117" s="14"/>
      <c r="FE117" s="14"/>
      <c r="FF117" s="14"/>
      <c r="FG117" s="14"/>
      <c r="FH117" s="14"/>
      <c r="FI117" s="14"/>
      <c r="FK117" s="14"/>
      <c r="FL117" s="14"/>
      <c r="FM117" s="14"/>
      <c r="FN117" s="14"/>
      <c r="FO117" s="14"/>
      <c r="FP117" s="14"/>
      <c r="FR117" s="14"/>
      <c r="FS117" s="14"/>
      <c r="FT117" s="14"/>
      <c r="FU117" s="14"/>
      <c r="FW117" s="14"/>
      <c r="FX117" s="14"/>
      <c r="FY117" s="14"/>
    </row>
    <row r="118" spans="23:181">
      <c r="W118" s="108"/>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Q118" s="14"/>
      <c r="BR118" s="14"/>
      <c r="BS118" s="14"/>
      <c r="BT118" s="14"/>
      <c r="BU118" s="14"/>
      <c r="BV118" s="14"/>
      <c r="BX118" s="14"/>
      <c r="BY118" s="14"/>
      <c r="BZ118" s="14"/>
      <c r="CA118" s="14"/>
      <c r="CB118" s="14"/>
      <c r="CC118" s="14"/>
      <c r="CE118" s="14"/>
      <c r="CF118" s="14"/>
      <c r="CG118" s="14"/>
      <c r="CH118" s="14"/>
      <c r="CJ118" s="14"/>
      <c r="CK118" s="14"/>
      <c r="CL118" s="14"/>
      <c r="DL118" s="14"/>
      <c r="DM118" s="14"/>
      <c r="DN118" s="14"/>
      <c r="DO118" s="14"/>
      <c r="DP118" s="14"/>
      <c r="DQ118" s="14"/>
      <c r="DR118" s="14"/>
      <c r="DS118" s="14"/>
      <c r="DT118" s="14"/>
      <c r="DU118" s="14"/>
      <c r="DV118" s="14"/>
      <c r="DW118" s="14"/>
      <c r="EI118" s="14"/>
      <c r="EJ118" s="14"/>
      <c r="EK118" s="14"/>
      <c r="EL118" s="14"/>
      <c r="EM118" s="14"/>
      <c r="EN118" s="14"/>
      <c r="EO118" s="14"/>
      <c r="EP118" s="14"/>
      <c r="EQ118" s="14"/>
      <c r="ER118" s="14"/>
      <c r="ES118" s="14"/>
      <c r="ET118" s="14"/>
      <c r="FD118" s="14"/>
      <c r="FE118" s="14"/>
      <c r="FF118" s="14"/>
      <c r="FG118" s="14"/>
      <c r="FH118" s="14"/>
      <c r="FI118" s="14"/>
      <c r="FK118" s="14"/>
      <c r="FL118" s="14"/>
      <c r="FM118" s="14"/>
      <c r="FN118" s="14"/>
      <c r="FO118" s="14"/>
      <c r="FP118" s="14"/>
      <c r="FR118" s="14"/>
      <c r="FS118" s="14"/>
      <c r="FT118" s="14"/>
      <c r="FU118" s="14"/>
      <c r="FW118" s="14"/>
      <c r="FX118" s="14"/>
      <c r="FY118" s="14"/>
    </row>
    <row r="119" spans="23:181">
      <c r="W119" s="108"/>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Q119" s="14"/>
      <c r="BR119" s="14"/>
      <c r="BS119" s="14"/>
      <c r="BT119" s="14"/>
      <c r="BU119" s="14"/>
      <c r="BV119" s="14"/>
      <c r="BX119" s="14"/>
      <c r="BY119" s="14"/>
      <c r="BZ119" s="14"/>
      <c r="CA119" s="14"/>
      <c r="CB119" s="14"/>
      <c r="CC119" s="14"/>
      <c r="CE119" s="14"/>
      <c r="CF119" s="14"/>
      <c r="CG119" s="14"/>
      <c r="CH119" s="14"/>
      <c r="CJ119" s="14"/>
      <c r="CK119" s="14"/>
      <c r="CL119" s="14"/>
      <c r="DL119" s="14"/>
      <c r="DM119" s="14"/>
      <c r="DN119" s="14"/>
      <c r="DO119" s="14"/>
      <c r="DP119" s="14"/>
      <c r="DQ119" s="14"/>
      <c r="DR119" s="14"/>
      <c r="DS119" s="14"/>
      <c r="DT119" s="14"/>
      <c r="DU119" s="14"/>
      <c r="DV119" s="14"/>
      <c r="DW119" s="14"/>
      <c r="EI119" s="14"/>
      <c r="EJ119" s="14"/>
      <c r="EK119" s="14"/>
      <c r="EL119" s="14"/>
      <c r="EM119" s="14"/>
      <c r="EN119" s="14"/>
      <c r="EO119" s="14"/>
      <c r="EP119" s="14"/>
      <c r="EQ119" s="14"/>
      <c r="ER119" s="14"/>
      <c r="ES119" s="14"/>
      <c r="ET119" s="14"/>
      <c r="FD119" s="14"/>
      <c r="FE119" s="14"/>
      <c r="FF119" s="14"/>
      <c r="FG119" s="14"/>
      <c r="FH119" s="14"/>
      <c r="FI119" s="14"/>
      <c r="FK119" s="14"/>
      <c r="FL119" s="14"/>
      <c r="FM119" s="14"/>
      <c r="FN119" s="14"/>
      <c r="FO119" s="14"/>
      <c r="FP119" s="14"/>
      <c r="FR119" s="14"/>
      <c r="FS119" s="14"/>
      <c r="FT119" s="14"/>
      <c r="FU119" s="14"/>
      <c r="FW119" s="14"/>
      <c r="FX119" s="14"/>
      <c r="FY119" s="14"/>
    </row>
    <row r="120" spans="23:181">
      <c r="W120" s="108"/>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Q120" s="14"/>
      <c r="BR120" s="14"/>
      <c r="BS120" s="14"/>
      <c r="BT120" s="14"/>
      <c r="BU120" s="14"/>
      <c r="BV120" s="14"/>
      <c r="BX120" s="14"/>
      <c r="BY120" s="14"/>
      <c r="BZ120" s="14"/>
      <c r="CA120" s="14"/>
      <c r="CB120" s="14"/>
      <c r="CC120" s="14"/>
      <c r="CE120" s="14"/>
      <c r="CF120" s="14"/>
      <c r="CG120" s="14"/>
      <c r="CH120" s="14"/>
      <c r="CJ120" s="14"/>
      <c r="CK120" s="14"/>
      <c r="CL120" s="14"/>
      <c r="DL120" s="14"/>
      <c r="DM120" s="14"/>
      <c r="DN120" s="14"/>
      <c r="DO120" s="14"/>
      <c r="DP120" s="14"/>
      <c r="DQ120" s="14"/>
      <c r="DR120" s="14"/>
      <c r="DS120" s="14"/>
      <c r="DT120" s="14"/>
      <c r="DU120" s="14"/>
      <c r="DV120" s="14"/>
      <c r="DW120" s="14"/>
      <c r="EI120" s="14"/>
      <c r="EJ120" s="14"/>
      <c r="EK120" s="14"/>
      <c r="EL120" s="14"/>
      <c r="EM120" s="14"/>
      <c r="EN120" s="14"/>
      <c r="EO120" s="14"/>
      <c r="EP120" s="14"/>
      <c r="EQ120" s="14"/>
      <c r="ER120" s="14"/>
      <c r="ES120" s="14"/>
      <c r="ET120" s="14"/>
      <c r="FD120" s="14"/>
      <c r="FE120" s="14"/>
      <c r="FF120" s="14"/>
      <c r="FG120" s="14"/>
      <c r="FH120" s="14"/>
      <c r="FI120" s="14"/>
      <c r="FK120" s="14"/>
      <c r="FL120" s="14"/>
      <c r="FM120" s="14"/>
      <c r="FN120" s="14"/>
      <c r="FO120" s="14"/>
      <c r="FP120" s="14"/>
      <c r="FR120" s="14"/>
      <c r="FS120" s="14"/>
      <c r="FT120" s="14"/>
      <c r="FU120" s="14"/>
      <c r="FW120" s="14"/>
      <c r="FX120" s="14"/>
      <c r="FY120" s="14"/>
    </row>
    <row r="121" spans="23:181">
      <c r="W121" s="108"/>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Q121" s="14"/>
      <c r="BR121" s="14"/>
      <c r="BS121" s="14"/>
      <c r="BT121" s="14"/>
      <c r="BU121" s="14"/>
      <c r="BV121" s="14"/>
      <c r="BX121" s="14"/>
      <c r="BY121" s="14"/>
      <c r="BZ121" s="14"/>
      <c r="CA121" s="14"/>
      <c r="CB121" s="14"/>
      <c r="CC121" s="14"/>
      <c r="CE121" s="14"/>
      <c r="CF121" s="14"/>
      <c r="CG121" s="14"/>
      <c r="CH121" s="14"/>
      <c r="CJ121" s="14"/>
      <c r="CK121" s="14"/>
      <c r="CL121" s="14"/>
      <c r="DL121" s="14"/>
      <c r="DM121" s="14"/>
      <c r="DN121" s="14"/>
      <c r="DO121" s="14"/>
      <c r="DP121" s="14"/>
      <c r="DQ121" s="14"/>
      <c r="DR121" s="14"/>
      <c r="DS121" s="14"/>
      <c r="DT121" s="14"/>
      <c r="DU121" s="14"/>
      <c r="DV121" s="14"/>
      <c r="DW121" s="14"/>
      <c r="EI121" s="14"/>
      <c r="EJ121" s="14"/>
      <c r="EK121" s="14"/>
      <c r="EL121" s="14"/>
      <c r="EM121" s="14"/>
      <c r="EN121" s="14"/>
      <c r="EO121" s="14"/>
      <c r="EP121" s="14"/>
      <c r="EQ121" s="14"/>
      <c r="ER121" s="14"/>
      <c r="ES121" s="14"/>
      <c r="ET121" s="14"/>
      <c r="FD121" s="14"/>
      <c r="FE121" s="14"/>
      <c r="FF121" s="14"/>
      <c r="FG121" s="14"/>
      <c r="FH121" s="14"/>
      <c r="FI121" s="14"/>
      <c r="FK121" s="14"/>
      <c r="FL121" s="14"/>
      <c r="FM121" s="14"/>
      <c r="FN121" s="14"/>
      <c r="FO121" s="14"/>
      <c r="FP121" s="14"/>
      <c r="FR121" s="14"/>
      <c r="FS121" s="14"/>
      <c r="FT121" s="14"/>
      <c r="FU121" s="14"/>
      <c r="FW121" s="14"/>
      <c r="FX121" s="14"/>
      <c r="FY121" s="14"/>
    </row>
    <row r="122" spans="23:181">
      <c r="W122" s="108"/>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Q122" s="14"/>
      <c r="BR122" s="14"/>
      <c r="BS122" s="14"/>
      <c r="BT122" s="14"/>
      <c r="BU122" s="14"/>
      <c r="BV122" s="14"/>
      <c r="BX122" s="14"/>
      <c r="BY122" s="14"/>
      <c r="BZ122" s="14"/>
      <c r="CA122" s="14"/>
      <c r="CB122" s="14"/>
      <c r="CC122" s="14"/>
      <c r="CE122" s="14"/>
      <c r="CF122" s="14"/>
      <c r="CG122" s="14"/>
      <c r="CH122" s="14"/>
      <c r="CJ122" s="14"/>
      <c r="CK122" s="14"/>
      <c r="CL122" s="14"/>
      <c r="DL122" s="14"/>
      <c r="DM122" s="14"/>
      <c r="DN122" s="14"/>
      <c r="DO122" s="14"/>
      <c r="DP122" s="14"/>
      <c r="DQ122" s="14"/>
      <c r="DR122" s="14"/>
      <c r="DS122" s="14"/>
      <c r="DT122" s="14"/>
      <c r="DU122" s="14"/>
      <c r="DV122" s="14"/>
      <c r="DW122" s="14"/>
      <c r="EI122" s="14"/>
      <c r="EJ122" s="14"/>
      <c r="EK122" s="14"/>
      <c r="EL122" s="14"/>
      <c r="EM122" s="14"/>
      <c r="EN122" s="14"/>
      <c r="EO122" s="14"/>
      <c r="EP122" s="14"/>
      <c r="EQ122" s="14"/>
      <c r="ER122" s="14"/>
      <c r="ES122" s="14"/>
      <c r="ET122" s="14"/>
      <c r="FD122" s="14"/>
      <c r="FE122" s="14"/>
      <c r="FF122" s="14"/>
      <c r="FG122" s="14"/>
      <c r="FH122" s="14"/>
      <c r="FI122" s="14"/>
      <c r="FK122" s="14"/>
      <c r="FL122" s="14"/>
      <c r="FM122" s="14"/>
      <c r="FN122" s="14"/>
      <c r="FO122" s="14"/>
      <c r="FP122" s="14"/>
      <c r="FR122" s="14"/>
      <c r="FS122" s="14"/>
      <c r="FT122" s="14"/>
      <c r="FU122" s="14"/>
      <c r="FW122" s="14"/>
      <c r="FX122" s="14"/>
      <c r="FY122" s="14"/>
    </row>
    <row r="123" spans="23:181">
      <c r="W123" s="108"/>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Q123" s="14"/>
      <c r="BR123" s="14"/>
      <c r="BS123" s="14"/>
      <c r="BT123" s="14"/>
      <c r="BU123" s="14"/>
      <c r="BV123" s="14"/>
      <c r="BX123" s="14"/>
      <c r="BY123" s="14"/>
      <c r="BZ123" s="14"/>
      <c r="CA123" s="14"/>
      <c r="CB123" s="14"/>
      <c r="CC123" s="14"/>
      <c r="CE123" s="14"/>
      <c r="CF123" s="14"/>
      <c r="CG123" s="14"/>
      <c r="CH123" s="14"/>
      <c r="CJ123" s="14"/>
      <c r="CK123" s="14"/>
      <c r="CL123" s="14"/>
      <c r="DL123" s="14"/>
      <c r="DM123" s="14"/>
      <c r="DN123" s="14"/>
      <c r="DO123" s="14"/>
      <c r="DP123" s="14"/>
      <c r="DQ123" s="14"/>
      <c r="DR123" s="14"/>
      <c r="DS123" s="14"/>
      <c r="DT123" s="14"/>
      <c r="DU123" s="14"/>
      <c r="DV123" s="14"/>
      <c r="DW123" s="14"/>
      <c r="EI123" s="14"/>
      <c r="EJ123" s="14"/>
      <c r="EK123" s="14"/>
      <c r="EL123" s="14"/>
      <c r="EM123" s="14"/>
      <c r="EN123" s="14"/>
      <c r="EO123" s="14"/>
      <c r="EP123" s="14"/>
      <c r="EQ123" s="14"/>
      <c r="ER123" s="14"/>
      <c r="ES123" s="14"/>
      <c r="ET123" s="14"/>
      <c r="FD123" s="14"/>
      <c r="FE123" s="14"/>
      <c r="FF123" s="14"/>
      <c r="FG123" s="14"/>
      <c r="FH123" s="14"/>
      <c r="FI123" s="14"/>
      <c r="FK123" s="14"/>
      <c r="FL123" s="14"/>
      <c r="FM123" s="14"/>
      <c r="FN123" s="14"/>
      <c r="FO123" s="14"/>
      <c r="FP123" s="14"/>
      <c r="FR123" s="14"/>
      <c r="FS123" s="14"/>
      <c r="FT123" s="14"/>
      <c r="FU123" s="14"/>
      <c r="FW123" s="14"/>
      <c r="FX123" s="14"/>
      <c r="FY123" s="14"/>
    </row>
    <row r="124" spans="23:181">
      <c r="W124" s="108"/>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Q124" s="14"/>
      <c r="BR124" s="14"/>
      <c r="BS124" s="14"/>
      <c r="BT124" s="14"/>
      <c r="BU124" s="14"/>
      <c r="BV124" s="14"/>
      <c r="BX124" s="14"/>
      <c r="BY124" s="14"/>
      <c r="BZ124" s="14"/>
      <c r="CA124" s="14"/>
      <c r="CB124" s="14"/>
      <c r="CC124" s="14"/>
      <c r="CE124" s="14"/>
      <c r="CF124" s="14"/>
      <c r="CG124" s="14"/>
      <c r="CH124" s="14"/>
      <c r="CJ124" s="14"/>
      <c r="CK124" s="14"/>
      <c r="CL124" s="14"/>
      <c r="DL124" s="14"/>
      <c r="DM124" s="14"/>
      <c r="DN124" s="14"/>
      <c r="DO124" s="14"/>
      <c r="DP124" s="14"/>
      <c r="DQ124" s="14"/>
      <c r="DR124" s="14"/>
      <c r="DS124" s="14"/>
      <c r="DT124" s="14"/>
      <c r="DU124" s="14"/>
      <c r="DV124" s="14"/>
      <c r="DW124" s="14"/>
      <c r="EI124" s="14"/>
      <c r="EJ124" s="14"/>
      <c r="EK124" s="14"/>
      <c r="EL124" s="14"/>
      <c r="EM124" s="14"/>
      <c r="EN124" s="14"/>
      <c r="EO124" s="14"/>
      <c r="EP124" s="14"/>
      <c r="EQ124" s="14"/>
      <c r="ER124" s="14"/>
      <c r="ES124" s="14"/>
      <c r="ET124" s="14"/>
      <c r="FD124" s="14"/>
      <c r="FE124" s="14"/>
      <c r="FF124" s="14"/>
      <c r="FG124" s="14"/>
      <c r="FH124" s="14"/>
      <c r="FI124" s="14"/>
      <c r="FK124" s="14"/>
      <c r="FL124" s="14"/>
      <c r="FM124" s="14"/>
      <c r="FN124" s="14"/>
      <c r="FO124" s="14"/>
      <c r="FP124" s="14"/>
      <c r="FR124" s="14"/>
      <c r="FS124" s="14"/>
      <c r="FT124" s="14"/>
      <c r="FU124" s="14"/>
      <c r="FW124" s="14"/>
      <c r="FX124" s="14"/>
      <c r="FY124" s="14"/>
    </row>
    <row r="125" spans="23:181">
      <c r="W125" s="108"/>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Q125" s="14"/>
      <c r="BR125" s="14"/>
      <c r="BS125" s="14"/>
      <c r="BT125" s="14"/>
      <c r="BU125" s="14"/>
      <c r="BV125" s="14"/>
      <c r="BX125" s="14"/>
      <c r="BY125" s="14"/>
      <c r="BZ125" s="14"/>
      <c r="CA125" s="14"/>
      <c r="CB125" s="14"/>
      <c r="CC125" s="14"/>
      <c r="CE125" s="14"/>
      <c r="CF125" s="14"/>
      <c r="CG125" s="14"/>
      <c r="CH125" s="14"/>
      <c r="CJ125" s="14"/>
      <c r="CK125" s="14"/>
      <c r="CL125" s="14"/>
      <c r="DL125" s="14"/>
      <c r="DM125" s="14"/>
      <c r="DN125" s="14"/>
      <c r="DO125" s="14"/>
      <c r="DP125" s="14"/>
      <c r="DQ125" s="14"/>
      <c r="DR125" s="14"/>
      <c r="DS125" s="14"/>
      <c r="DT125" s="14"/>
      <c r="DU125" s="14"/>
      <c r="DV125" s="14"/>
      <c r="DW125" s="14"/>
      <c r="EI125" s="14"/>
      <c r="EJ125" s="14"/>
      <c r="EK125" s="14"/>
      <c r="EL125" s="14"/>
      <c r="EM125" s="14"/>
      <c r="EN125" s="14"/>
      <c r="EO125" s="14"/>
      <c r="EP125" s="14"/>
      <c r="EQ125" s="14"/>
      <c r="ER125" s="14"/>
      <c r="ES125" s="14"/>
      <c r="ET125" s="14"/>
      <c r="FD125" s="14"/>
      <c r="FE125" s="14"/>
      <c r="FF125" s="14"/>
      <c r="FG125" s="14"/>
      <c r="FH125" s="14"/>
      <c r="FI125" s="14"/>
      <c r="FK125" s="14"/>
      <c r="FL125" s="14"/>
      <c r="FM125" s="14"/>
      <c r="FN125" s="14"/>
      <c r="FO125" s="14"/>
      <c r="FP125" s="14"/>
      <c r="FR125" s="14"/>
      <c r="FS125" s="14"/>
      <c r="FT125" s="14"/>
      <c r="FU125" s="14"/>
      <c r="FW125" s="14"/>
      <c r="FX125" s="14"/>
      <c r="FY125" s="14"/>
    </row>
    <row r="126" spans="23:181">
      <c r="W126" s="108"/>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Q126" s="14"/>
      <c r="BR126" s="14"/>
      <c r="BS126" s="14"/>
      <c r="BT126" s="14"/>
      <c r="BU126" s="14"/>
      <c r="BV126" s="14"/>
      <c r="BX126" s="14"/>
      <c r="BY126" s="14"/>
      <c r="BZ126" s="14"/>
      <c r="CA126" s="14"/>
      <c r="CB126" s="14"/>
      <c r="CC126" s="14"/>
      <c r="CE126" s="14"/>
      <c r="CF126" s="14"/>
      <c r="CG126" s="14"/>
      <c r="CH126" s="14"/>
      <c r="CJ126" s="14"/>
      <c r="CK126" s="14"/>
      <c r="CL126" s="14"/>
      <c r="DL126" s="14"/>
      <c r="DM126" s="14"/>
      <c r="DN126" s="14"/>
      <c r="DO126" s="14"/>
      <c r="DP126" s="14"/>
      <c r="DQ126" s="14"/>
      <c r="DR126" s="14"/>
      <c r="DS126" s="14"/>
      <c r="DT126" s="14"/>
      <c r="DU126" s="14"/>
      <c r="DV126" s="14"/>
      <c r="DW126" s="14"/>
      <c r="EI126" s="14"/>
      <c r="EJ126" s="14"/>
      <c r="EK126" s="14"/>
      <c r="EL126" s="14"/>
      <c r="EM126" s="14"/>
      <c r="EN126" s="14"/>
      <c r="EO126" s="14"/>
      <c r="EP126" s="14"/>
      <c r="EQ126" s="14"/>
      <c r="ER126" s="14"/>
      <c r="ES126" s="14"/>
      <c r="ET126" s="14"/>
      <c r="FD126" s="14"/>
      <c r="FE126" s="14"/>
      <c r="FF126" s="14"/>
      <c r="FG126" s="14"/>
      <c r="FH126" s="14"/>
      <c r="FI126" s="14"/>
      <c r="FK126" s="14"/>
      <c r="FL126" s="14"/>
      <c r="FM126" s="14"/>
      <c r="FN126" s="14"/>
      <c r="FO126" s="14"/>
      <c r="FP126" s="14"/>
      <c r="FR126" s="14"/>
      <c r="FS126" s="14"/>
      <c r="FT126" s="14"/>
      <c r="FU126" s="14"/>
      <c r="FW126" s="14"/>
      <c r="FX126" s="14"/>
      <c r="FY126" s="14"/>
    </row>
    <row r="127" spans="23:181">
      <c r="W127" s="108"/>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Q127" s="14"/>
      <c r="BR127" s="14"/>
      <c r="BS127" s="14"/>
      <c r="BT127" s="14"/>
      <c r="BU127" s="14"/>
      <c r="BV127" s="14"/>
      <c r="BX127" s="14"/>
      <c r="BY127" s="14"/>
      <c r="BZ127" s="14"/>
      <c r="CA127" s="14"/>
      <c r="CB127" s="14"/>
      <c r="CC127" s="14"/>
      <c r="CE127" s="14"/>
      <c r="CF127" s="14"/>
      <c r="CG127" s="14"/>
      <c r="CH127" s="14"/>
      <c r="CJ127" s="14"/>
      <c r="CK127" s="14"/>
      <c r="CL127" s="14"/>
      <c r="DL127" s="14"/>
      <c r="DM127" s="14"/>
      <c r="DN127" s="14"/>
      <c r="DO127" s="14"/>
      <c r="DP127" s="14"/>
      <c r="DQ127" s="14"/>
      <c r="DR127" s="14"/>
      <c r="DS127" s="14"/>
      <c r="DT127" s="14"/>
      <c r="DU127" s="14"/>
      <c r="DV127" s="14"/>
      <c r="DW127" s="14"/>
      <c r="EI127" s="14"/>
      <c r="EJ127" s="14"/>
      <c r="EK127" s="14"/>
      <c r="EL127" s="14"/>
      <c r="EM127" s="14"/>
      <c r="EN127" s="14"/>
      <c r="EO127" s="14"/>
      <c r="EP127" s="14"/>
      <c r="EQ127" s="14"/>
      <c r="ER127" s="14"/>
      <c r="ES127" s="14"/>
      <c r="ET127" s="14"/>
      <c r="FD127" s="14"/>
      <c r="FE127" s="14"/>
      <c r="FF127" s="14"/>
      <c r="FG127" s="14"/>
      <c r="FH127" s="14"/>
      <c r="FI127" s="14"/>
      <c r="FK127" s="14"/>
      <c r="FL127" s="14"/>
      <c r="FM127" s="14"/>
      <c r="FN127" s="14"/>
      <c r="FO127" s="14"/>
      <c r="FP127" s="14"/>
      <c r="FR127" s="14"/>
      <c r="FS127" s="14"/>
      <c r="FT127" s="14"/>
      <c r="FU127" s="14"/>
      <c r="FW127" s="14"/>
      <c r="FX127" s="14"/>
      <c r="FY127" s="14"/>
    </row>
    <row r="128" spans="23:181">
      <c r="W128" s="108"/>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Q128" s="14"/>
      <c r="BR128" s="14"/>
      <c r="BS128" s="14"/>
      <c r="BT128" s="14"/>
      <c r="BU128" s="14"/>
      <c r="BV128" s="14"/>
      <c r="BX128" s="14"/>
      <c r="BY128" s="14"/>
      <c r="BZ128" s="14"/>
      <c r="CA128" s="14"/>
      <c r="CB128" s="14"/>
      <c r="CC128" s="14"/>
      <c r="CE128" s="14"/>
      <c r="CF128" s="14"/>
      <c r="CG128" s="14"/>
      <c r="CH128" s="14"/>
      <c r="CJ128" s="14"/>
      <c r="CK128" s="14"/>
      <c r="CL128" s="14"/>
      <c r="DL128" s="14"/>
      <c r="DM128" s="14"/>
      <c r="DN128" s="14"/>
      <c r="DO128" s="14"/>
      <c r="DP128" s="14"/>
      <c r="DQ128" s="14"/>
      <c r="DR128" s="14"/>
      <c r="DS128" s="14"/>
      <c r="DT128" s="14"/>
      <c r="DU128" s="14"/>
      <c r="DV128" s="14"/>
      <c r="DW128" s="14"/>
      <c r="EI128" s="14"/>
      <c r="EJ128" s="14"/>
      <c r="EK128" s="14"/>
      <c r="EL128" s="14"/>
      <c r="EM128" s="14"/>
      <c r="EN128" s="14"/>
      <c r="EO128" s="14"/>
      <c r="EP128" s="14"/>
      <c r="EQ128" s="14"/>
      <c r="ER128" s="14"/>
      <c r="ES128" s="14"/>
      <c r="ET128" s="14"/>
      <c r="FD128" s="14"/>
      <c r="FE128" s="14"/>
      <c r="FF128" s="14"/>
      <c r="FG128" s="14"/>
      <c r="FH128" s="14"/>
      <c r="FI128" s="14"/>
      <c r="FK128" s="14"/>
      <c r="FL128" s="14"/>
      <c r="FM128" s="14"/>
      <c r="FN128" s="14"/>
      <c r="FO128" s="14"/>
      <c r="FP128" s="14"/>
      <c r="FR128" s="14"/>
      <c r="FS128" s="14"/>
      <c r="FT128" s="14"/>
      <c r="FU128" s="14"/>
      <c r="FW128" s="14"/>
      <c r="FX128" s="14"/>
      <c r="FY128" s="14"/>
    </row>
    <row r="129" spans="23:181">
      <c r="W129" s="108"/>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Q129" s="14"/>
      <c r="BR129" s="14"/>
      <c r="BS129" s="14"/>
      <c r="BT129" s="14"/>
      <c r="BU129" s="14"/>
      <c r="BV129" s="14"/>
      <c r="BX129" s="14"/>
      <c r="BY129" s="14"/>
      <c r="BZ129" s="14"/>
      <c r="CA129" s="14"/>
      <c r="CB129" s="14"/>
      <c r="CC129" s="14"/>
      <c r="CE129" s="14"/>
      <c r="CF129" s="14"/>
      <c r="CG129" s="14"/>
      <c r="CH129" s="14"/>
      <c r="CJ129" s="14"/>
      <c r="CK129" s="14"/>
      <c r="CL129" s="14"/>
      <c r="DL129" s="14"/>
      <c r="DM129" s="14"/>
      <c r="DN129" s="14"/>
      <c r="DO129" s="14"/>
      <c r="DP129" s="14"/>
      <c r="DQ129" s="14"/>
      <c r="DR129" s="14"/>
      <c r="DS129" s="14"/>
      <c r="DT129" s="14"/>
      <c r="DU129" s="14"/>
      <c r="DV129" s="14"/>
      <c r="DW129" s="14"/>
      <c r="EI129" s="14"/>
      <c r="EJ129" s="14"/>
      <c r="EK129" s="14"/>
      <c r="EL129" s="14"/>
      <c r="EM129" s="14"/>
      <c r="EN129" s="14"/>
      <c r="EO129" s="14"/>
      <c r="EP129" s="14"/>
      <c r="EQ129" s="14"/>
      <c r="ER129" s="14"/>
      <c r="ES129" s="14"/>
      <c r="ET129" s="14"/>
      <c r="FD129" s="14"/>
      <c r="FE129" s="14"/>
      <c r="FF129" s="14"/>
      <c r="FG129" s="14"/>
      <c r="FH129" s="14"/>
      <c r="FI129" s="14"/>
      <c r="FK129" s="14"/>
      <c r="FL129" s="14"/>
      <c r="FM129" s="14"/>
      <c r="FN129" s="14"/>
      <c r="FO129" s="14"/>
      <c r="FP129" s="14"/>
      <c r="FR129" s="14"/>
      <c r="FS129" s="14"/>
      <c r="FT129" s="14"/>
      <c r="FU129" s="14"/>
      <c r="FW129" s="14"/>
      <c r="FX129" s="14"/>
      <c r="FY129" s="14"/>
    </row>
  </sheetData>
  <hyperlinks>
    <hyperlink ref="U2" location="Summary!A1" display="Summary" xr:uid="{00000000-0004-0000-0E00-000000000000}"/>
    <hyperlink ref="DH2" location="Summary!A1" display="Summary" xr:uid="{00000000-0004-0000-0E00-000001000000}"/>
    <hyperlink ref="AS2" location="Summary!A1" display="Summary" xr:uid="{00000000-0004-0000-0E00-000002000000}"/>
    <hyperlink ref="BO2" location="Summary!A1" display="Summary" xr:uid="{00000000-0004-0000-0E00-000003000000}"/>
    <hyperlink ref="ED2" location="Summary!A1" display="Summary" xr:uid="{00000000-0004-0000-0E00-000004000000}"/>
    <hyperlink ref="FB2" location="Summary!A1" display="Summary" xr:uid="{00000000-0004-0000-0E00-000005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3</vt:i4>
      </vt:variant>
    </vt:vector>
  </HeadingPairs>
  <TitlesOfParts>
    <vt:vector size="23" baseType="lpstr">
      <vt:lpstr>Summary</vt:lpstr>
      <vt:lpstr>RAP Cycle</vt:lpstr>
      <vt:lpstr>Ciclo RAP detalhado</vt:lpstr>
      <vt:lpstr>Resumo Release</vt:lpstr>
      <vt:lpstr>Revenues</vt:lpstr>
      <vt:lpstr>EBITDARec</vt:lpstr>
      <vt:lpstr>Impostos</vt:lpstr>
      <vt:lpstr>Endividamento</vt:lpstr>
      <vt:lpstr>Dívida</vt:lpstr>
      <vt:lpstr>Mov Ativo Fin</vt:lpstr>
      <vt:lpstr>Capex Projetos</vt:lpstr>
      <vt:lpstr>P&amp;L</vt:lpstr>
      <vt:lpstr>P&amp;L histo</vt:lpstr>
      <vt:lpstr>DRE Reapres. IFRS</vt:lpstr>
      <vt:lpstr>DRE Reapres. Reg.</vt:lpstr>
      <vt:lpstr>Participações</vt:lpstr>
      <vt:lpstr>BS</vt:lpstr>
      <vt:lpstr>BS Histo</vt:lpstr>
      <vt:lpstr>Cash Flow</vt:lpstr>
      <vt:lpstr>P&amp;L Histo Bras EAU TBE</vt:lpstr>
      <vt:lpstr>'BS Histo'!Area_de_impressao</vt:lpstr>
      <vt:lpstr>'P&amp;L histo'!Area_de_impressao</vt:lpstr>
      <vt:lpstr>Revenues!Area_de_impressao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paulo.ferreira</dc:creator>
  <cp:lastModifiedBy>Juliana Castelli</cp:lastModifiedBy>
  <cp:lastPrinted>2016-03-10T16:28:08Z</cp:lastPrinted>
  <dcterms:created xsi:type="dcterms:W3CDTF">2010-02-03T18:37:18Z</dcterms:created>
  <dcterms:modified xsi:type="dcterms:W3CDTF">2024-11-07T00:31:09Z</dcterms:modified>
</cp:coreProperties>
</file>